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Gestão Financeira_Oficial\Financeiro\Controle Financeiro\"/>
    </mc:Choice>
  </mc:AlternateContent>
  <bookViews>
    <workbookView xWindow="0" yWindow="0" windowWidth="23040" windowHeight="10335" tabRatio="712" activeTab="1"/>
  </bookViews>
  <sheets>
    <sheet name="Menu" sheetId="5" r:id="rId1"/>
    <sheet name="Fluxo de Caixa" sheetId="1" r:id="rId2"/>
    <sheet name="Consolidado" sheetId="17" r:id="rId3"/>
    <sheet name="Resultado Período" sheetId="6" r:id="rId4"/>
    <sheet name="Dashboard 1" sheetId="7" r:id="rId5"/>
    <sheet name="Dinamicas" sheetId="13" state="hidden" r:id="rId6"/>
    <sheet name="Dashboard 2" sheetId="14" r:id="rId7"/>
    <sheet name="Controle Fisico $" sheetId="16" r:id="rId8"/>
    <sheet name="Plano de Contas" sheetId="8" state="hidden" r:id="rId9"/>
    <sheet name="DADOS 1" sheetId="2" state="hidden" r:id="rId10"/>
    <sheet name="DADOS 2" sheetId="3" r:id="rId11"/>
  </sheets>
  <definedNames>
    <definedName name="_xlnm._FilterDatabase" localSheetId="3" hidden="1">'Resultado Período'!$A$22:$K$35</definedName>
    <definedName name="NativeTimeline_DATA">#N/A</definedName>
    <definedName name="SegmentaçãodeDados_CONTA">#N/A</definedName>
    <definedName name="SegmentaçãodeDados_MÊS">#N/A</definedName>
    <definedName name="SegmentaçãodeDados_TIPO">#N/A</definedName>
    <definedName name="SegmentaçãodeDados_TIPO1">#N/A</definedName>
  </definedNames>
  <calcPr calcId="152511"/>
  <pivotCaches>
    <pivotCache cacheId="1" r:id="rId12"/>
    <pivotCache cacheId="2" r:id="rId13"/>
  </pivotCaches>
  <extLst>
    <ext xmlns:x14="http://schemas.microsoft.com/office/spreadsheetml/2009/9/main" uri="{BBE1A952-AA13-448e-AADC-164F8A28A991}">
      <x14:slicerCaches>
        <x14:slicerCache r:id="rId14"/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8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B40" i="1"/>
  <c r="B39" i="1"/>
  <c r="B44" i="1"/>
  <c r="B24" i="1"/>
  <c r="B107" i="1"/>
  <c r="B23" i="1"/>
  <c r="B22" i="1"/>
  <c r="B89" i="1"/>
  <c r="B88" i="1"/>
  <c r="G87" i="1"/>
  <c r="B87" i="1"/>
  <c r="G86" i="1"/>
  <c r="B86" i="1"/>
  <c r="B85" i="1"/>
  <c r="B43" i="1"/>
  <c r="G42" i="1"/>
  <c r="B42" i="1"/>
  <c r="G21" i="1"/>
  <c r="B21" i="1"/>
  <c r="G20" i="1"/>
  <c r="B20" i="1"/>
  <c r="B106" i="1"/>
  <c r="G113" i="1"/>
  <c r="B113" i="1"/>
  <c r="B110" i="1"/>
  <c r="B112" i="1"/>
  <c r="B111" i="1"/>
  <c r="B84" i="1"/>
  <c r="B105" i="1"/>
  <c r="B19" i="1"/>
  <c r="B81" i="1"/>
  <c r="B18" i="1"/>
  <c r="B80" i="1"/>
  <c r="B161" i="1"/>
  <c r="E22" i="16"/>
  <c r="B145" i="1"/>
  <c r="B160" i="1"/>
  <c r="E21" i="16"/>
  <c r="G21" i="16"/>
  <c r="G22" i="16" s="1"/>
  <c r="B159" i="1"/>
  <c r="B158" i="1"/>
  <c r="B167" i="1"/>
  <c r="B166" i="1"/>
  <c r="B165" i="1"/>
  <c r="B164" i="1"/>
  <c r="G162" i="1"/>
  <c r="B163" i="1"/>
  <c r="B162" i="1"/>
  <c r="B157" i="1" l="1"/>
  <c r="B68" i="1"/>
  <c r="B67" i="1"/>
  <c r="B66" i="1"/>
  <c r="B65" i="1"/>
  <c r="B38" i="1"/>
  <c r="B156" i="1"/>
  <c r="B155" i="1"/>
  <c r="B154" i="1"/>
  <c r="B153" i="1"/>
  <c r="B152" i="1"/>
  <c r="B151" i="1"/>
  <c r="B150" i="1"/>
  <c r="B149" i="1"/>
  <c r="B148" i="1"/>
  <c r="B147" i="1"/>
  <c r="B146" i="1" l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 l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09" i="1" l="1"/>
  <c r="B108" i="1"/>
  <c r="E19" i="16"/>
  <c r="E20" i="16"/>
  <c r="B104" i="1" l="1"/>
  <c r="B103" i="1"/>
  <c r="B102" i="1"/>
  <c r="B101" i="1"/>
  <c r="G100" i="1"/>
  <c r="B100" i="1"/>
  <c r="G99" i="1"/>
  <c r="B99" i="1"/>
  <c r="B98" i="1"/>
  <c r="B97" i="1"/>
  <c r="B96" i="1"/>
  <c r="B95" i="1"/>
  <c r="B94" i="1"/>
  <c r="B93" i="1"/>
  <c r="B92" i="1"/>
  <c r="B91" i="1"/>
  <c r="B90" i="1"/>
  <c r="B41" i="1" l="1"/>
  <c r="B83" i="1" l="1"/>
  <c r="B82" i="1"/>
  <c r="B79" i="1"/>
  <c r="B78" i="1"/>
  <c r="B77" i="1"/>
  <c r="B76" i="1"/>
  <c r="B75" i="1"/>
  <c r="K5" i="1"/>
  <c r="K6" i="1"/>
  <c r="B74" i="1"/>
  <c r="B73" i="1"/>
  <c r="B72" i="1"/>
  <c r="B71" i="1"/>
  <c r="B70" i="1"/>
  <c r="B64" i="1"/>
  <c r="B63" i="1"/>
  <c r="B62" i="1"/>
  <c r="B61" i="1"/>
  <c r="B60" i="1"/>
  <c r="B59" i="1"/>
  <c r="B58" i="1"/>
  <c r="B57" i="1"/>
  <c r="B56" i="1"/>
  <c r="B55" i="1"/>
  <c r="B69" i="1"/>
  <c r="K7" i="1" l="1"/>
  <c r="B51" i="1" l="1"/>
  <c r="B52" i="1"/>
  <c r="E8" i="16" l="1"/>
  <c r="E9" i="16"/>
  <c r="E10" i="16"/>
  <c r="E11" i="16"/>
  <c r="E12" i="16"/>
  <c r="E13" i="16"/>
  <c r="E14" i="16"/>
  <c r="E15" i="16"/>
  <c r="E16" i="16"/>
  <c r="E17" i="16"/>
  <c r="E18" i="16"/>
  <c r="B54" i="1" l="1"/>
  <c r="B53" i="1"/>
  <c r="B50" i="1"/>
  <c r="B49" i="1"/>
  <c r="B46" i="1" l="1"/>
  <c r="B47" i="1"/>
  <c r="B48" i="1"/>
  <c r="B45" i="1"/>
  <c r="B13" i="1"/>
  <c r="B14" i="1"/>
  <c r="B15" i="1"/>
  <c r="B16" i="1"/>
  <c r="B17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E6" i="16" l="1"/>
  <c r="E7" i="16" l="1"/>
  <c r="E5" i="16" l="1"/>
  <c r="B12" i="1"/>
  <c r="B11" i="1" l="1"/>
  <c r="D17" i="6" l="1"/>
  <c r="B40" i="6"/>
  <c r="H10" i="1"/>
  <c r="H11" i="1" s="1"/>
  <c r="H12" i="1" s="1"/>
  <c r="H13" i="1" s="1"/>
  <c r="H14" i="1" s="1"/>
  <c r="H15" i="1" s="1"/>
  <c r="H16" i="1" s="1"/>
  <c r="H17" i="1" s="1"/>
  <c r="H18" i="1" l="1"/>
  <c r="H19" i="1" s="1"/>
  <c r="H20" i="1" s="1"/>
  <c r="H21" i="1" s="1"/>
  <c r="B10" i="1"/>
  <c r="H22" i="1" l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E4" i="16"/>
  <c r="H39" i="1" l="1"/>
  <c r="H40" i="1" s="1"/>
  <c r="H41" i="1" s="1"/>
  <c r="G4" i="16"/>
  <c r="G5" i="16" s="1"/>
  <c r="H42" i="1" l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G6" i="16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K3" i="16"/>
  <c r="K2" i="16"/>
  <c r="H80" i="1" l="1"/>
  <c r="H81" i="1" s="1"/>
  <c r="H82" i="1" s="1"/>
  <c r="H83" i="1" s="1"/>
  <c r="K4" i="16"/>
  <c r="H84" i="1" l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E32" i="6"/>
  <c r="C11" i="6"/>
  <c r="B33" i="6"/>
  <c r="E31" i="6"/>
  <c r="H30" i="6"/>
  <c r="H27" i="6"/>
  <c r="B13" i="6"/>
  <c r="C27" i="6"/>
  <c r="D27" i="6"/>
  <c r="G29" i="6"/>
  <c r="B28" i="6"/>
  <c r="D26" i="6"/>
  <c r="F30" i="6"/>
  <c r="F34" i="6"/>
  <c r="C5" i="6"/>
  <c r="C32" i="6"/>
  <c r="F25" i="6"/>
  <c r="I27" i="6"/>
  <c r="J31" i="6"/>
  <c r="F33" i="6"/>
  <c r="B11" i="6"/>
  <c r="B15" i="6"/>
  <c r="B24" i="6"/>
  <c r="C15" i="6"/>
  <c r="I33" i="6"/>
  <c r="H105" i="1" l="1"/>
  <c r="H106" i="1" s="1"/>
  <c r="H107" i="1" s="1"/>
  <c r="H108" i="1" s="1"/>
  <c r="H109" i="1" s="1"/>
  <c r="H28" i="6"/>
  <c r="K26" i="6"/>
  <c r="C8" i="6"/>
  <c r="H32" i="6"/>
  <c r="F26" i="6"/>
  <c r="K28" i="6"/>
  <c r="F23" i="6"/>
  <c r="B5" i="6"/>
  <c r="D5" i="6" s="1"/>
  <c r="J25" i="6"/>
  <c r="I26" i="6"/>
  <c r="E29" i="6"/>
  <c r="I34" i="6"/>
  <c r="K25" i="6"/>
  <c r="C26" i="6"/>
  <c r="D24" i="6"/>
  <c r="K29" i="6"/>
  <c r="C24" i="6"/>
  <c r="H31" i="6"/>
  <c r="J29" i="6"/>
  <c r="G30" i="6"/>
  <c r="K24" i="6"/>
  <c r="D31" i="6"/>
  <c r="C33" i="6"/>
  <c r="D25" i="6"/>
  <c r="I28" i="6"/>
  <c r="C14" i="6"/>
  <c r="E27" i="6"/>
  <c r="I31" i="6"/>
  <c r="D28" i="6"/>
  <c r="D30" i="6"/>
  <c r="B14" i="6"/>
  <c r="B27" i="6"/>
  <c r="J27" i="6"/>
  <c r="F28" i="6"/>
  <c r="E34" i="6"/>
  <c r="F31" i="6"/>
  <c r="E28" i="6"/>
  <c r="C30" i="6"/>
  <c r="D34" i="6"/>
  <c r="C23" i="6"/>
  <c r="B12" i="6"/>
  <c r="H26" i="6"/>
  <c r="B7" i="6"/>
  <c r="D32" i="6"/>
  <c r="G28" i="6"/>
  <c r="C6" i="6"/>
  <c r="E30" i="6"/>
  <c r="G33" i="6"/>
  <c r="D33" i="6"/>
  <c r="H23" i="6"/>
  <c r="B4" i="6"/>
  <c r="F27" i="6"/>
  <c r="I30" i="6"/>
  <c r="J33" i="6"/>
  <c r="G27" i="6"/>
  <c r="B10" i="6"/>
  <c r="J24" i="6"/>
  <c r="I32" i="6"/>
  <c r="C28" i="6"/>
  <c r="I29" i="6"/>
  <c r="I24" i="6"/>
  <c r="G23" i="6"/>
  <c r="C29" i="6"/>
  <c r="B6" i="6"/>
  <c r="C34" i="6"/>
  <c r="K31" i="6"/>
  <c r="K23" i="6"/>
  <c r="F24" i="6"/>
  <c r="D11" i="6"/>
  <c r="G25" i="6"/>
  <c r="J28" i="6"/>
  <c r="G24" i="6"/>
  <c r="F29" i="6"/>
  <c r="B9" i="6"/>
  <c r="K27" i="6"/>
  <c r="K30" i="6"/>
  <c r="D23" i="6"/>
  <c r="H34" i="6"/>
  <c r="B30" i="6"/>
  <c r="C25" i="6"/>
  <c r="K34" i="6"/>
  <c r="G32" i="6"/>
  <c r="G34" i="6"/>
  <c r="B25" i="6"/>
  <c r="E24" i="6"/>
  <c r="J26" i="6"/>
  <c r="I23" i="6"/>
  <c r="I25" i="6"/>
  <c r="H24" i="6"/>
  <c r="G31" i="6"/>
  <c r="C4" i="6"/>
  <c r="H25" i="6"/>
  <c r="B8" i="6"/>
  <c r="B29" i="6"/>
  <c r="E26" i="6"/>
  <c r="C10" i="6"/>
  <c r="K33" i="6"/>
  <c r="G26" i="6"/>
  <c r="D29" i="6"/>
  <c r="B31" i="6"/>
  <c r="C12" i="6"/>
  <c r="B32" i="6"/>
  <c r="J30" i="6"/>
  <c r="D15" i="6"/>
  <c r="B34" i="6"/>
  <c r="F32" i="6"/>
  <c r="C13" i="6"/>
  <c r="D13" i="6" s="1"/>
  <c r="H29" i="6"/>
  <c r="B26" i="6"/>
  <c r="J34" i="6"/>
  <c r="J32" i="6"/>
  <c r="C31" i="6"/>
  <c r="J23" i="6"/>
  <c r="E25" i="6"/>
  <c r="C9" i="6"/>
  <c r="B23" i="6"/>
  <c r="E33" i="6"/>
  <c r="E23" i="6"/>
  <c r="H33" i="6"/>
  <c r="C7" i="6"/>
  <c r="K32" i="6"/>
  <c r="H110" i="1" l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D10" i="6"/>
  <c r="D6" i="6"/>
  <c r="D8" i="6"/>
  <c r="I35" i="6"/>
  <c r="D14" i="6"/>
  <c r="F35" i="6"/>
  <c r="E35" i="6"/>
  <c r="G35" i="6"/>
  <c r="B35" i="6"/>
  <c r="B37" i="6" s="1"/>
  <c r="D35" i="6"/>
  <c r="C16" i="6"/>
  <c r="K35" i="6"/>
  <c r="D4" i="6"/>
  <c r="B16" i="6"/>
  <c r="D7" i="6"/>
  <c r="D9" i="6"/>
  <c r="H35" i="6"/>
  <c r="C35" i="6"/>
  <c r="J35" i="6"/>
  <c r="D12" i="6"/>
  <c r="B38" i="6" l="1"/>
  <c r="B39" i="6" s="1"/>
  <c r="B41" i="6" s="1"/>
  <c r="D16" i="6"/>
  <c r="D18" i="6" s="1"/>
  <c r="H145" i="1" l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</calcChain>
</file>

<file path=xl/comments1.xml><?xml version="1.0" encoding="utf-8"?>
<comments xmlns="http://schemas.openxmlformats.org/spreadsheetml/2006/main">
  <authors>
    <author>Marcelo</author>
  </authors>
  <commentList>
    <comment ref="F9" authorId="0" shapeId="0">
      <text>
        <r>
          <rPr>
            <sz val="9"/>
            <color indexed="81"/>
            <rFont val="Segoe UI"/>
            <family val="2"/>
          </rPr>
          <t xml:space="preserve">O lançamento das compras pode ser feito por categorias (Ex: Chopp, Hamburgueres, Destilados, Cerveja, Refrigerantes, Verduras, etc 
</t>
        </r>
      </text>
    </comment>
  </commentList>
</comments>
</file>

<file path=xl/comments2.xml><?xml version="1.0" encoding="utf-8"?>
<comments xmlns="http://schemas.openxmlformats.org/spreadsheetml/2006/main">
  <authors>
    <author>Marcelo</author>
  </authors>
  <commentList>
    <comment ref="B4" authorId="0" shapeId="0">
      <text>
        <r>
          <rPr>
            <b/>
            <sz val="9"/>
            <color indexed="81"/>
            <rFont val="Segoe UI"/>
            <family val="2"/>
          </rPr>
          <t>Considera toda a operação de bar, cozinha, portaria.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<sst xmlns="http://schemas.openxmlformats.org/spreadsheetml/2006/main" count="1232" uniqueCount="247">
  <si>
    <t xml:space="preserve">DATA </t>
  </si>
  <si>
    <t>TIPO</t>
  </si>
  <si>
    <t xml:space="preserve">VALOR </t>
  </si>
  <si>
    <t>SALDO ATUAL</t>
  </si>
  <si>
    <t>SAÍDA</t>
  </si>
  <si>
    <t>ENTRADA</t>
  </si>
  <si>
    <t>SALDO</t>
  </si>
  <si>
    <t xml:space="preserve">ENTRADA </t>
  </si>
  <si>
    <t xml:space="preserve">FATURAMENTO </t>
  </si>
  <si>
    <t>APORTE</t>
  </si>
  <si>
    <t>ENTRETENIMENTO</t>
  </si>
  <si>
    <t>ADMINISTRATIVAS</t>
  </si>
  <si>
    <t>FINANCEIRAS</t>
  </si>
  <si>
    <t>IMOBILIZADO</t>
  </si>
  <si>
    <t>IMPOSTOS</t>
  </si>
  <si>
    <t>CONTA</t>
  </si>
  <si>
    <t>FATURAMENTO</t>
  </si>
  <si>
    <t>VENDAS</t>
  </si>
  <si>
    <t>LOCAÇÃO EVENTOS</t>
  </si>
  <si>
    <t>VENDA IMOBILIZADO</t>
  </si>
  <si>
    <t xml:space="preserve">APORTE </t>
  </si>
  <si>
    <t>INTEGRALIZAÇÃO CAP SOCIAL</t>
  </si>
  <si>
    <t>EMPRÉSTIMOS CONTRAÍDOS</t>
  </si>
  <si>
    <t xml:space="preserve">BANDAS </t>
  </si>
  <si>
    <t>ECAD</t>
  </si>
  <si>
    <t>OUTROS</t>
  </si>
  <si>
    <t>SALÁRIOS / TAXAS</t>
  </si>
  <si>
    <t>SEGURANÇAS</t>
  </si>
  <si>
    <t>PRO LABORE</t>
  </si>
  <si>
    <t>RETIRADA DE LUCROS</t>
  </si>
  <si>
    <t>PREVIDÊNCIA</t>
  </si>
  <si>
    <t>FÉRIAS</t>
  </si>
  <si>
    <t>13º SALÁRIO</t>
  </si>
  <si>
    <t>VALE REFEIÇÃO</t>
  </si>
  <si>
    <t>VALE TRANSPORTE</t>
  </si>
  <si>
    <t>PLANO DE SAÚDE</t>
  </si>
  <si>
    <t>COMISSÕES</t>
  </si>
  <si>
    <t>GRATIFICAÇÕES</t>
  </si>
  <si>
    <t>FGTS</t>
  </si>
  <si>
    <t>INSS</t>
  </si>
  <si>
    <t>IRRF</t>
  </si>
  <si>
    <t>SEGURO VIDA</t>
  </si>
  <si>
    <t>CURSOS E TREINAMENTO</t>
  </si>
  <si>
    <t>AJUDA DE CUSTO</t>
  </si>
  <si>
    <t>UNIFORME/EPI/FARMÁCIA</t>
  </si>
  <si>
    <t>EXAMES</t>
  </si>
  <si>
    <t>RESCISÃO</t>
  </si>
  <si>
    <t>ALUGUEL/IPTU</t>
  </si>
  <si>
    <t>ELETRICIDADE</t>
  </si>
  <si>
    <t>ÁGUA/ ESGOTO</t>
  </si>
  <si>
    <t>TELEFONE/INTERNET</t>
  </si>
  <si>
    <t>SEGURO EMPRESARIAL</t>
  </si>
  <si>
    <t>REFORMAS E MELHORIAS</t>
  </si>
  <si>
    <t>VIGILÂNCIA</t>
  </si>
  <si>
    <t>MARKETING/PUBLICIDADE</t>
  </si>
  <si>
    <t>SERVIÇO DE TERCEIROS</t>
  </si>
  <si>
    <t>BRINDES</t>
  </si>
  <si>
    <t>EMBALAGENS E GRÁFICA</t>
  </si>
  <si>
    <t>ALIMENTAÇÃO</t>
  </si>
  <si>
    <t>COMBUSTÍVEL</t>
  </si>
  <si>
    <t>PASSAGENS</t>
  </si>
  <si>
    <t>HOSPEDAGEM</t>
  </si>
  <si>
    <t>PEDÁGIO</t>
  </si>
  <si>
    <t>TAXI/UBER</t>
  </si>
  <si>
    <t>ESTACIONAMENTO</t>
  </si>
  <si>
    <t>ALUGUEL VEÍCULOS</t>
  </si>
  <si>
    <t>MOTOBOY</t>
  </si>
  <si>
    <t>CORREIOS/TRANSPORTAD</t>
  </si>
  <si>
    <t>DOAÇÕES/PRES/CONFRAT</t>
  </si>
  <si>
    <t>CONSULTORIAS</t>
  </si>
  <si>
    <t>CONTABILIDADE</t>
  </si>
  <si>
    <t>DESP LEGAIS/CARTÓR/TX</t>
  </si>
  <si>
    <t>HARDWARE</t>
  </si>
  <si>
    <t>EMBALAGENS COZINHA</t>
  </si>
  <si>
    <t>EMBALAGENS BAR</t>
  </si>
  <si>
    <t>SUPRIMENTOS INFORMÁTICA</t>
  </si>
  <si>
    <t>MATERIAL ESCRITÓRIO</t>
  </si>
  <si>
    <t>MATERIAL ELÉTR/CONSTRUÇÃO</t>
  </si>
  <si>
    <t>MATERIAL HIGIENE/LIMPEZA</t>
  </si>
  <si>
    <t>TARIFAS BANCÁRIAS</t>
  </si>
  <si>
    <t>JUROS/IOF</t>
  </si>
  <si>
    <t>FINANCIAMENTOS</t>
  </si>
  <si>
    <t>PGTO EMPRÉSTIMOS</t>
  </si>
  <si>
    <t>AQUISIÇÕES EQUIP/MÓVEIS</t>
  </si>
  <si>
    <t>COMPRA DE PRODUTOS</t>
  </si>
  <si>
    <t>SIMPLES</t>
  </si>
  <si>
    <t>COMPRAS</t>
  </si>
  <si>
    <t>CONSUMO</t>
  </si>
  <si>
    <t>PESSOAL</t>
  </si>
  <si>
    <t>ITENS DE BAR</t>
  </si>
  <si>
    <t>ITENS DE COZINHA</t>
  </si>
  <si>
    <t>CAIXA INICIAL</t>
  </si>
  <si>
    <t>CAPITAL_DE_GIRO</t>
  </si>
  <si>
    <t>MANUTENÇÃO</t>
  </si>
  <si>
    <t>ORIGEM</t>
  </si>
  <si>
    <t>DESCRIÇÃO</t>
  </si>
  <si>
    <t>SALDO INICIAL</t>
  </si>
  <si>
    <t xml:space="preserve">ALUGUEL </t>
  </si>
  <si>
    <t>PREDIAL</t>
  </si>
  <si>
    <t>DÉBITO</t>
  </si>
  <si>
    <t>CRÉDITO</t>
  </si>
  <si>
    <t>MÊS</t>
  </si>
  <si>
    <t>Total Geral</t>
  </si>
  <si>
    <t>VALOR</t>
  </si>
  <si>
    <t>DINHEIRO</t>
  </si>
  <si>
    <t xml:space="preserve">PERÍODO 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</si>
  <si>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</si>
  <si>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</si>
  <si>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</si>
  <si>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</si>
  <si>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</si>
  <si>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</si>
  <si>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</si>
  <si>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</si>
  <si>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</si>
  <si>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</si>
  <si>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</si>
  <si>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</si>
  <si>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RECEITAS</t>
  </si>
  <si>
    <t>DESPESAS</t>
  </si>
  <si>
    <t>PRODUTOS DE BAR</t>
  </si>
  <si>
    <t>PRODUTOS DE COZINHA</t>
  </si>
  <si>
    <t>ACUMULADO</t>
  </si>
  <si>
    <t>TOTAL DISPONÍVEL</t>
  </si>
  <si>
    <t>PERÍODO</t>
  </si>
  <si>
    <t>TOTAIS</t>
  </si>
  <si>
    <t>PIX</t>
  </si>
  <si>
    <t>MEIO</t>
  </si>
  <si>
    <t>BOLETO</t>
  </si>
  <si>
    <t xml:space="preserve">RECEITAS </t>
  </si>
  <si>
    <t>Meio</t>
  </si>
  <si>
    <t>Conta</t>
  </si>
  <si>
    <t>Chopp</t>
  </si>
  <si>
    <t>Mat Limpeza</t>
  </si>
  <si>
    <t>Eletricidade</t>
  </si>
  <si>
    <t>CONTA.</t>
  </si>
  <si>
    <t xml:space="preserve">DESCRIÇÃO </t>
  </si>
  <si>
    <t>OBSERVAÇÕES</t>
  </si>
  <si>
    <t>RECOLHIDO CAIXAS</t>
  </si>
  <si>
    <t>PAGAMENTOS</t>
  </si>
  <si>
    <t>RETIRADA SÓCIOS</t>
  </si>
  <si>
    <t>RECEBIMENTO</t>
  </si>
  <si>
    <t>DEPÓSITO BANCÁRIO</t>
  </si>
  <si>
    <t>ENTRADAS</t>
  </si>
  <si>
    <t>SAÍDAS</t>
  </si>
  <si>
    <t>GÁS DE COZINHA</t>
  </si>
  <si>
    <t>SITUAÇÃO FLUXO CAIXA</t>
  </si>
  <si>
    <t>ALARME</t>
  </si>
  <si>
    <t>(Tudo)</t>
  </si>
  <si>
    <t>BOTANICAL GIN</t>
  </si>
  <si>
    <t>ADIANTAMENTO TAXAS</t>
  </si>
  <si>
    <t>ADINTAMENTO DANIEL</t>
  </si>
  <si>
    <t>NÃO LANÇAR</t>
  </si>
  <si>
    <t>Falta Lançar o montante moedas</t>
  </si>
  <si>
    <t>DESTILADOS</t>
  </si>
  <si>
    <t>DIVERSOS</t>
  </si>
  <si>
    <t>OLEO DE ALGODÃO</t>
  </si>
  <si>
    <t>SOFT DRINKS</t>
  </si>
  <si>
    <t>FRIOS</t>
  </si>
  <si>
    <t>CHOPP MUTUM</t>
  </si>
  <si>
    <t>PÃO</t>
  </si>
  <si>
    <t>ITENS DIVERSOS</t>
  </si>
  <si>
    <t>DISPENSERS</t>
  </si>
  <si>
    <t>CHOPP PILSEN</t>
  </si>
  <si>
    <t>CHOPP IPA</t>
  </si>
  <si>
    <t>CO2</t>
  </si>
  <si>
    <t>RETORNO EMPRÉSTIMOS</t>
  </si>
  <si>
    <t>EMPRESTIMOS</t>
  </si>
  <si>
    <t>TAXAS ADM CARTÃO</t>
  </si>
  <si>
    <t>TAXAS MAQUINETAS</t>
  </si>
  <si>
    <t>SALÁRIOS / TAXAS FDS</t>
  </si>
  <si>
    <t>BANDAS FDS</t>
  </si>
  <si>
    <t>NATUREZA</t>
  </si>
  <si>
    <t>TROCO INICIAL</t>
  </si>
  <si>
    <t>TROCO DIA SEGUINTE</t>
  </si>
  <si>
    <t>LANÇAR</t>
  </si>
  <si>
    <t>HIDRANTE</t>
  </si>
  <si>
    <t>ADVOGADOS</t>
  </si>
  <si>
    <t>SOFTWARE/SISTEMA</t>
  </si>
  <si>
    <t>PUBLICIDADE</t>
  </si>
  <si>
    <t>ARMAZEM CARMELO</t>
  </si>
  <si>
    <t>O VERDUREIRO</t>
  </si>
  <si>
    <t>CHOPP</t>
  </si>
  <si>
    <t>BUCANEIRO INSUMOS</t>
  </si>
  <si>
    <t>HEINEKEN</t>
  </si>
  <si>
    <t>BAVATOS</t>
  </si>
  <si>
    <t>STAMPA FOOD</t>
  </si>
  <si>
    <t>SANFELIO</t>
  </si>
  <si>
    <t>SALARIO MARCELO</t>
  </si>
  <si>
    <t>SALARIO VITOR</t>
  </si>
  <si>
    <t>COMISSÃO VITOR</t>
  </si>
  <si>
    <t>ROCK MACHINE</t>
  </si>
  <si>
    <t>TERRAPLANAGEM</t>
  </si>
  <si>
    <t xml:space="preserve">SALDO ALISSON </t>
  </si>
  <si>
    <t>FREEZER 2/3</t>
  </si>
  <si>
    <t>UTENSILIOS BAR</t>
  </si>
  <si>
    <t>ADIANTAMENTO ALISSON</t>
  </si>
  <si>
    <t>JAX TATOO</t>
  </si>
  <si>
    <t xml:space="preserve">BIERBOCK </t>
  </si>
  <si>
    <t xml:space="preserve">LUCCA </t>
  </si>
  <si>
    <t>AUSTIN</t>
  </si>
  <si>
    <t xml:space="preserve">SPAL </t>
  </si>
  <si>
    <t xml:space="preserve">SISTEMA DE GESTÃO </t>
  </si>
  <si>
    <t xml:space="preserve">ADEGA MUFS </t>
  </si>
  <si>
    <t>DEMARCHI</t>
  </si>
  <si>
    <t xml:space="preserve">FRITADEIRA </t>
  </si>
  <si>
    <t>CHOPE PILSEN</t>
  </si>
  <si>
    <t xml:space="preserve">CHOPE IPA </t>
  </si>
  <si>
    <t xml:space="preserve">GÁS </t>
  </si>
  <si>
    <t xml:space="preserve">INTERNET </t>
  </si>
  <si>
    <t>ALUGUEL - FEVEREIRO</t>
  </si>
  <si>
    <t>MARIE - HORAS FALTANTES</t>
  </si>
  <si>
    <t>PIC PAY</t>
  </si>
  <si>
    <t>PORTARIA</t>
  </si>
  <si>
    <t>TAXAS ADMINISTRATIVAS</t>
  </si>
  <si>
    <t>MAQ BICHOS</t>
  </si>
  <si>
    <t xml:space="preserve">CARTÃO DE CRÉDITO </t>
  </si>
  <si>
    <t xml:space="preserve">LOUÇAS COZINHA </t>
  </si>
  <si>
    <t xml:space="preserve">PATRICIA - COZINHA </t>
  </si>
  <si>
    <t>AMBEV</t>
  </si>
  <si>
    <t xml:space="preserve">ECAD </t>
  </si>
  <si>
    <t>FANNY</t>
  </si>
  <si>
    <t>BOTHANICAL GIN</t>
  </si>
  <si>
    <t xml:space="preserve">JULIANO </t>
  </si>
  <si>
    <t>RH - GERAL</t>
  </si>
  <si>
    <t xml:space="preserve">CHOPE PILSEN </t>
  </si>
  <si>
    <t>PORKADA DO RAFA</t>
  </si>
  <si>
    <t xml:space="preserve">VALE - DANI </t>
  </si>
  <si>
    <t>VALE - DUDU</t>
  </si>
  <si>
    <t xml:space="preserve">EMPRESTIMO - RUI </t>
  </si>
  <si>
    <t xml:space="preserve">CONTADORA </t>
  </si>
  <si>
    <t xml:space="preserve">GELO </t>
  </si>
  <si>
    <t xml:space="preserve">CACHÊ BANDAS </t>
  </si>
  <si>
    <t xml:space="preserve">MEZANINO </t>
  </si>
  <si>
    <t>CONSUMO - QUEEN</t>
  </si>
  <si>
    <t>TOMADAS USB</t>
  </si>
  <si>
    <t xml:space="preserve">INSUMOS - GERAL </t>
  </si>
  <si>
    <t>PAULO</t>
  </si>
  <si>
    <t>MARIE</t>
  </si>
  <si>
    <t xml:space="preserve">PAULO </t>
  </si>
  <si>
    <t>MARMITA - DUDU</t>
  </si>
  <si>
    <t>MARMITAS - DUDU</t>
  </si>
  <si>
    <t>COMBUSTIVEL - TITO</t>
  </si>
  <si>
    <t xml:space="preserve">ALCATRA </t>
  </si>
  <si>
    <t xml:space="preserve">DESTILADOS </t>
  </si>
  <si>
    <t>REEMBOLSO - RENAN</t>
  </si>
  <si>
    <t xml:space="preserve">INSUMOS - LIMPEZA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</si>
</sst>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Segoe UI"/>
      <family val="2"/>
    </font>
    <font>
      <sz val="11"/>
      <color theme="1"/>
      <name val="LATO"/>
    </font>
    <font>
      <b/>
      <sz val="11"/>
      <color theme="1"/>
      <name val="LATO"/>
    </font>
    <font>
      <b/>
      <sz val="11"/>
      <color theme="1"/>
      <name val="LATO BLACK"/>
    </font>
    <font>
      <sz val="11"/>
      <color theme="1"/>
      <name val="LATO BLACK"/>
    </font>
    <font>
      <sz val="11"/>
      <color theme="0"/>
      <name val="LATO BLACK"/>
    </font>
    <font>
      <sz val="12"/>
      <color theme="1"/>
      <name val="LATO BLACK"/>
    </font>
    <font>
      <b/>
      <sz val="11"/>
      <color theme="0"/>
      <name val="LATO BLACK"/>
    </font>
    <font>
      <b/>
      <sz val="11"/>
      <color theme="0"/>
      <name val="LATO"/>
    </font>
    <font>
      <sz val="12"/>
      <color theme="1"/>
      <name val="LATO"/>
    </font>
    <font>
      <b/>
      <sz val="22"/>
      <color theme="7" tint="0.39997558519241921"/>
      <name val="LATO"/>
    </font>
    <font>
      <sz val="20"/>
      <color theme="1"/>
      <name val="LATO"/>
    </font>
    <font>
      <b/>
      <sz val="18"/>
      <color theme="1"/>
      <name val="LATO"/>
    </font>
    <font>
      <sz val="18"/>
      <color theme="7" tint="-0.249977111117893"/>
      <name val="LATO"/>
    </font>
    <font>
      <b/>
      <sz val="12"/>
      <color theme="0"/>
      <name val="LATO"/>
    </font>
    <font>
      <sz val="10"/>
      <color theme="1"/>
      <name val="LATO"/>
    </font>
    <font>
      <b/>
      <sz val="18"/>
      <color theme="0"/>
      <name val="LATO"/>
    </font>
    <font>
      <b/>
      <sz val="12"/>
      <color theme="1"/>
      <name val="LATO"/>
    </font>
    <font>
      <sz val="9"/>
      <color theme="1"/>
      <name val="LATO"/>
    </font>
    <font>
      <b/>
      <sz val="9"/>
      <color indexed="81"/>
      <name val="Segoe UI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 tint="-0.89999084444715716"/>
        <bgColor theme="6"/>
      </patternFill>
    </fill>
  </fills>
  <borders count="1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6" tint="0.39997558519241921"/>
      </bottom>
      <diagonal/>
    </border>
    <border>
      <left/>
      <right/>
      <top style="thin">
        <color theme="0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1">
    <xf numFmtId="0" fontId="0" fillId="0" borderId="0" xfId="0"/>
    <xf numFmtId="0" fontId="3" fillId="2" borderId="2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4" xfId="0" applyFont="1" applyBorder="1"/>
    <xf numFmtId="0" fontId="7" fillId="0" borderId="0" xfId="0" applyFont="1"/>
    <xf numFmtId="0" fontId="10" fillId="0" borderId="0" xfId="0" applyFont="1"/>
    <xf numFmtId="0" fontId="10" fillId="3" borderId="0" xfId="0" applyFont="1" applyFill="1"/>
    <xf numFmtId="44" fontId="10" fillId="0" borderId="0" xfId="1" applyFont="1"/>
    <xf numFmtId="0" fontId="13" fillId="3" borderId="0" xfId="0" applyFont="1" applyFill="1"/>
    <xf numFmtId="0" fontId="10" fillId="7" borderId="0" xfId="0" applyFont="1" applyFill="1"/>
    <xf numFmtId="44" fontId="10" fillId="7" borderId="0" xfId="1" applyFont="1" applyFill="1"/>
    <xf numFmtId="0" fontId="10" fillId="0" borderId="0" xfId="0" applyFont="1" applyFill="1"/>
    <xf numFmtId="44" fontId="10" fillId="0" borderId="0" xfId="1" applyFont="1" applyFill="1"/>
    <xf numFmtId="44" fontId="13" fillId="3" borderId="0" xfId="1" applyFont="1" applyFill="1"/>
    <xf numFmtId="0" fontId="0" fillId="3" borderId="0" xfId="0" applyFill="1" applyProtection="1"/>
    <xf numFmtId="44" fontId="10" fillId="3" borderId="0" xfId="1" applyFont="1" applyFill="1"/>
    <xf numFmtId="0" fontId="17" fillId="0" borderId="0" xfId="0" applyFont="1"/>
    <xf numFmtId="0" fontId="19" fillId="0" borderId="0" xfId="0" applyFont="1"/>
    <xf numFmtId="0" fontId="15" fillId="0" borderId="0" xfId="0" applyFont="1"/>
    <xf numFmtId="0" fontId="20" fillId="2" borderId="12" xfId="0" applyFont="1" applyFill="1" applyBorder="1"/>
    <xf numFmtId="0" fontId="23" fillId="0" borderId="0" xfId="0" applyFont="1"/>
    <xf numFmtId="0" fontId="24" fillId="0" borderId="0" xfId="0" applyFont="1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9" fillId="6" borderId="0" xfId="0" applyFont="1" applyFill="1" applyBorder="1"/>
    <xf numFmtId="44" fontId="9" fillId="6" borderId="0" xfId="1" applyFont="1" applyFill="1" applyBorder="1" applyAlignment="1"/>
    <xf numFmtId="0" fontId="13" fillId="3" borderId="0" xfId="0" applyFont="1" applyFill="1" applyBorder="1"/>
    <xf numFmtId="44" fontId="13" fillId="3" borderId="0" xfId="1" applyFont="1" applyFill="1" applyBorder="1"/>
    <xf numFmtId="44" fontId="10" fillId="0" borderId="0" xfId="1" applyFont="1" applyFill="1" applyBorder="1"/>
    <xf numFmtId="44" fontId="10" fillId="7" borderId="0" xfId="1" applyFont="1" applyFill="1" applyBorder="1"/>
    <xf numFmtId="0" fontId="14" fillId="8" borderId="14" xfId="0" applyFont="1" applyFill="1" applyBorder="1"/>
    <xf numFmtId="0" fontId="14" fillId="8" borderId="15" xfId="0" applyFont="1" applyFill="1" applyBorder="1"/>
    <xf numFmtId="0" fontId="14" fillId="3" borderId="15" xfId="0" applyFont="1" applyFill="1" applyBorder="1"/>
    <xf numFmtId="44" fontId="10" fillId="9" borderId="0" xfId="1" applyFont="1" applyFill="1" applyBorder="1"/>
    <xf numFmtId="164" fontId="0" fillId="0" borderId="0" xfId="0" applyNumberFormat="1"/>
    <xf numFmtId="0" fontId="13" fillId="5" borderId="0" xfId="0" applyFont="1" applyFill="1"/>
    <xf numFmtId="44" fontId="13" fillId="5" borderId="0" xfId="1" applyFont="1" applyFill="1"/>
    <xf numFmtId="0" fontId="13" fillId="4" borderId="0" xfId="0" applyFont="1" applyFill="1"/>
    <xf numFmtId="44" fontId="13" fillId="4" borderId="0" xfId="1" applyFont="1" applyFill="1"/>
    <xf numFmtId="0" fontId="0" fillId="0" borderId="0" xfId="0" applyNumberFormat="1"/>
    <xf numFmtId="0" fontId="7" fillId="0" borderId="0" xfId="0" applyFont="1" applyProtection="1">
      <protection locked="0"/>
    </xf>
    <xf numFmtId="44" fontId="7" fillId="0" borderId="0" xfId="1" applyFont="1" applyProtection="1">
      <protection locked="0"/>
    </xf>
    <xf numFmtId="0" fontId="8" fillId="0" borderId="0" xfId="0" applyFont="1" applyProtection="1">
      <protection locked="0"/>
    </xf>
    <xf numFmtId="0" fontId="7" fillId="0" borderId="0" xfId="0" applyFont="1" applyFill="1" applyProtection="1">
      <protection locked="0"/>
    </xf>
    <xf numFmtId="0" fontId="7" fillId="0" borderId="5" xfId="0" applyFont="1" applyBorder="1" applyProtection="1">
      <protection locked="0"/>
    </xf>
    <xf numFmtId="44" fontId="7" fillId="0" borderId="5" xfId="1" applyFont="1" applyBorder="1" applyProtection="1">
      <protection locked="0"/>
    </xf>
    <xf numFmtId="0" fontId="8" fillId="0" borderId="5" xfId="0" applyFont="1" applyBorder="1" applyProtection="1">
      <protection locked="0"/>
    </xf>
    <xf numFmtId="44" fontId="8" fillId="0" borderId="5" xfId="1" applyFont="1" applyBorder="1" applyProtection="1">
      <protection locked="0"/>
    </xf>
    <xf numFmtId="0" fontId="7" fillId="3" borderId="0" xfId="0" applyFont="1" applyFill="1" applyProtection="1"/>
    <xf numFmtId="0" fontId="8" fillId="3" borderId="0" xfId="0" applyFont="1" applyFill="1" applyProtection="1"/>
    <xf numFmtId="0" fontId="7" fillId="0" borderId="0" xfId="0" applyFont="1" applyProtection="1"/>
    <xf numFmtId="44" fontId="7" fillId="0" borderId="0" xfId="1" applyFont="1" applyProtection="1"/>
    <xf numFmtId="0" fontId="10" fillId="0" borderId="5" xfId="0" applyFont="1" applyBorder="1"/>
    <xf numFmtId="44" fontId="10" fillId="0" borderId="5" xfId="1" applyFont="1" applyBorder="1"/>
    <xf numFmtId="0" fontId="9" fillId="3" borderId="0" xfId="0" applyFont="1" applyFill="1"/>
    <xf numFmtId="0" fontId="9" fillId="0" borderId="0" xfId="0" applyFont="1"/>
    <xf numFmtId="0" fontId="20" fillId="2" borderId="11" xfId="0" applyFont="1" applyFill="1" applyBorder="1"/>
    <xf numFmtId="0" fontId="24" fillId="0" borderId="12" xfId="0" applyFont="1" applyBorder="1"/>
    <xf numFmtId="0" fontId="21" fillId="0" borderId="11" xfId="0" applyFont="1" applyBorder="1"/>
    <xf numFmtId="0" fontId="24" fillId="0" borderId="13" xfId="0" applyFont="1" applyBorder="1"/>
    <xf numFmtId="0" fontId="21" fillId="0" borderId="10" xfId="0" applyFont="1" applyBorder="1"/>
    <xf numFmtId="0" fontId="10" fillId="11" borderId="1" xfId="0" applyFont="1" applyFill="1" applyBorder="1"/>
    <xf numFmtId="0" fontId="26" fillId="0" borderId="3" xfId="0" applyFont="1" applyBorder="1"/>
    <xf numFmtId="0" fontId="13" fillId="10" borderId="0" xfId="0" applyFont="1" applyFill="1" applyBorder="1"/>
    <xf numFmtId="0" fontId="13" fillId="10" borderId="6" xfId="0" applyFont="1" applyFill="1" applyBorder="1"/>
    <xf numFmtId="14" fontId="10" fillId="11" borderId="7" xfId="0" applyNumberFormat="1" applyFont="1" applyFill="1" applyBorder="1"/>
    <xf numFmtId="0" fontId="9" fillId="11" borderId="1" xfId="0" applyFont="1" applyFill="1" applyBorder="1"/>
    <xf numFmtId="44" fontId="10" fillId="11" borderId="1" xfId="1" applyNumberFormat="1" applyFont="1" applyFill="1" applyBorder="1"/>
    <xf numFmtId="0" fontId="10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6" borderId="0" xfId="0" applyFill="1"/>
    <xf numFmtId="0" fontId="2" fillId="6" borderId="0" xfId="2" applyFill="1"/>
    <xf numFmtId="0" fontId="13" fillId="12" borderId="6" xfId="0" applyFont="1" applyFill="1" applyBorder="1" applyAlignment="1">
      <alignment horizontal="center"/>
    </xf>
    <xf numFmtId="0" fontId="13" fillId="12" borderId="6" xfId="0" applyFont="1" applyFill="1" applyBorder="1"/>
    <xf numFmtId="0" fontId="12" fillId="11" borderId="1" xfId="0" applyFont="1" applyFill="1" applyBorder="1" applyAlignment="1">
      <alignment horizontal="center"/>
    </xf>
    <xf numFmtId="0" fontId="7" fillId="0" borderId="0" xfId="0" applyFont="1" applyBorder="1" applyProtection="1">
      <protection locked="0"/>
    </xf>
    <xf numFmtId="44" fontId="7" fillId="0" borderId="0" xfId="1" applyFont="1" applyBorder="1" applyProtection="1">
      <protection locked="0"/>
    </xf>
    <xf numFmtId="0" fontId="14" fillId="3" borderId="0" xfId="0" applyFont="1" applyFill="1" applyBorder="1"/>
    <xf numFmtId="14" fontId="7" fillId="0" borderId="0" xfId="2" applyNumberFormat="1" applyFont="1" applyFill="1" applyBorder="1"/>
    <xf numFmtId="0" fontId="7" fillId="0" borderId="0" xfId="2" applyNumberFormat="1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44" fontId="7" fillId="0" borderId="0" xfId="1" applyNumberFormat="1" applyFont="1" applyFill="1" applyBorder="1"/>
    <xf numFmtId="0" fontId="7" fillId="0" borderId="0" xfId="2" applyNumberFormat="1" applyFont="1" applyFill="1" applyProtection="1">
      <protection locked="0"/>
    </xf>
    <xf numFmtId="0" fontId="8" fillId="0" borderId="0" xfId="0" applyFont="1" applyFill="1" applyProtection="1">
      <protection locked="0"/>
    </xf>
    <xf numFmtId="44" fontId="7" fillId="0" borderId="0" xfId="1" applyNumberFormat="1" applyFont="1" applyFill="1" applyProtection="1">
      <protection locked="0"/>
    </xf>
    <xf numFmtId="14" fontId="7" fillId="5" borderId="0" xfId="2" applyNumberFormat="1" applyFont="1" applyFill="1" applyBorder="1"/>
    <xf numFmtId="0" fontId="7" fillId="5" borderId="0" xfId="2" applyNumberFormat="1" applyFont="1" applyFill="1" applyBorder="1"/>
    <xf numFmtId="0" fontId="8" fillId="5" borderId="0" xfId="0" applyFont="1" applyFill="1" applyBorder="1"/>
    <xf numFmtId="0" fontId="7" fillId="5" borderId="0" xfId="0" applyFont="1" applyFill="1" applyBorder="1"/>
    <xf numFmtId="44" fontId="7" fillId="5" borderId="0" xfId="1" applyNumberFormat="1" applyFont="1" applyFill="1" applyBorder="1"/>
    <xf numFmtId="0" fontId="27" fillId="0" borderId="3" xfId="0" applyFont="1" applyBorder="1"/>
    <xf numFmtId="0" fontId="27" fillId="0" borderId="4" xfId="0" applyFont="1" applyBorder="1"/>
    <xf numFmtId="0" fontId="10" fillId="11" borderId="17" xfId="0" applyFont="1" applyFill="1" applyBorder="1"/>
    <xf numFmtId="44" fontId="10" fillId="11" borderId="7" xfId="1" applyNumberFormat="1" applyFont="1" applyFill="1" applyBorder="1"/>
    <xf numFmtId="0" fontId="9" fillId="11" borderId="6" xfId="0" applyFont="1" applyFill="1" applyBorder="1"/>
    <xf numFmtId="0" fontId="10" fillId="11" borderId="6" xfId="0" applyFont="1" applyFill="1" applyBorder="1"/>
    <xf numFmtId="44" fontId="10" fillId="11" borderId="6" xfId="1" applyNumberFormat="1" applyFont="1" applyFill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indent="2"/>
    </xf>
    <xf numFmtId="0" fontId="10" fillId="0" borderId="0" xfId="0" pivotButton="1" applyFont="1"/>
    <xf numFmtId="164" fontId="10" fillId="0" borderId="0" xfId="0" applyNumberFormat="1" applyFont="1"/>
    <xf numFmtId="0" fontId="10" fillId="0" borderId="0" xfId="0" applyFont="1" applyAlignment="1">
      <alignment horizontal="left" indent="1"/>
    </xf>
    <xf numFmtId="44" fontId="9" fillId="0" borderId="0" xfId="0" applyNumberFormat="1" applyFont="1" applyFill="1"/>
    <xf numFmtId="14" fontId="7" fillId="0" borderId="0" xfId="2" applyNumberFormat="1" applyFont="1" applyFill="1" applyProtection="1">
      <protection locked="0"/>
    </xf>
    <xf numFmtId="0" fontId="28" fillId="0" borderId="3" xfId="0" applyFont="1" applyBorder="1"/>
    <xf numFmtId="0" fontId="7" fillId="0" borderId="18" xfId="2" applyNumberFormat="1" applyFont="1" applyFill="1" applyBorder="1" applyProtection="1">
      <protection locked="0"/>
    </xf>
    <xf numFmtId="0" fontId="8" fillId="0" borderId="18" xfId="0" applyFont="1" applyFill="1" applyBorder="1" applyProtection="1">
      <protection locked="0"/>
    </xf>
    <xf numFmtId="0" fontId="7" fillId="0" borderId="18" xfId="0" applyFont="1" applyFill="1" applyBorder="1" applyProtection="1">
      <protection locked="0"/>
    </xf>
    <xf numFmtId="44" fontId="7" fillId="0" borderId="18" xfId="1" applyNumberFormat="1" applyFont="1" applyFill="1" applyBorder="1" applyProtection="1">
      <protection locked="0"/>
    </xf>
    <xf numFmtId="0" fontId="28" fillId="0" borderId="4" xfId="0" applyFont="1" applyBorder="1"/>
    <xf numFmtId="0" fontId="9" fillId="6" borderId="0" xfId="0" applyFont="1" applyFill="1" applyBorder="1" applyAlignment="1">
      <alignment horizontal="center"/>
    </xf>
    <xf numFmtId="44" fontId="11" fillId="3" borderId="0" xfId="1" applyFont="1" applyFill="1" applyBorder="1" applyAlignment="1">
      <alignment horizontal="center"/>
    </xf>
    <xf numFmtId="0" fontId="16" fillId="3" borderId="16" xfId="0" applyFont="1" applyFill="1" applyBorder="1" applyAlignment="1">
      <alignment horizontal="center"/>
    </xf>
    <xf numFmtId="0" fontId="22" fillId="4" borderId="8" xfId="0" applyFont="1" applyFill="1" applyBorder="1" applyAlignment="1">
      <alignment horizontal="center"/>
    </xf>
    <xf numFmtId="0" fontId="22" fillId="4" borderId="9" xfId="0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8" fillId="5" borderId="9" xfId="0" applyFont="1" applyFill="1" applyBorder="1" applyAlignment="1">
      <alignment horizontal="center"/>
    </xf>
    <xf numFmtId="0" fontId="7" fillId="0" borderId="0" xfId="2" applyNumberFormat="1" applyFont="1" applyFill="1" applyBorder="1" applyProtection="1">
      <protection locked="0"/>
    </xf>
    <xf numFmtId="0" fontId="7" fillId="0" borderId="17" xfId="2" applyNumberFormat="1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8" fillId="0" borderId="17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7" fillId="0" borderId="17" xfId="0" applyFont="1" applyFill="1" applyBorder="1" applyProtection="1">
      <protection locked="0"/>
    </xf>
    <xf numFmtId="44" fontId="7" fillId="0" borderId="0" xfId="1" applyNumberFormat="1" applyFont="1" applyFill="1" applyBorder="1" applyProtection="1">
      <protection locked="0"/>
    </xf>
    <xf numFmtId="44" fontId="7" fillId="0" borderId="17" xfId="1" applyNumberFormat="1" applyFont="1" applyFill="1" applyBorder="1" applyProtection="1">
      <protection locked="0"/>
    </xf>
  </cellXfs>
  <cellStyles count="3">
    <cellStyle name="Hiperlink" xfId="2" builtinId="8"/>
    <cellStyle name="Moeda" xfId="1" builtinId="4"/>
    <cellStyle name="Normal" xfId="0" builtinId="0"/>
  </cellStyles>
  <dxfs count="1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 BLACK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 BLACK"/>
        <scheme val="none"/>
      </font>
      <numFmt numFmtId="34" formatCode="_-&quot;R$&quot;\ * #,##0.00_-;\-&quot;R$&quot;\ * #,##0.00_-;_-&quot;R$&quot;\ * &quot;-&quot;??_-;_-@_-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 BLACK"/>
        <scheme val="none"/>
      </font>
      <numFmt numFmtId="34" formatCode="_-&quot;R$&quot;\ * #,##0.00_-;\-&quot;R$&quot;\ * #,##0.00_-;_-&quot;R$&quot;\ * &quot;-&quot;??_-;_-@_-"/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ATO BLACK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 BLACK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 BLACK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 BLACK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 BLACK"/>
        <scheme val="none"/>
      </font>
      <numFmt numFmtId="19" formatCode="dd/mm/yyyy"/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 BLACK"/>
        <scheme val="none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LATO BLACK"/>
        <scheme val="none"/>
      </font>
      <fill>
        <patternFill patternType="solid">
          <fgColor theme="6"/>
          <bgColor theme="6"/>
        </patternFill>
      </fill>
    </dxf>
    <dxf>
      <font>
        <strike val="0"/>
        <outline val="0"/>
        <shadow val="0"/>
        <vertAlign val="baseline"/>
        <sz val="11"/>
        <name val="Lato black"/>
        <scheme val="none"/>
      </font>
    </dxf>
    <dxf>
      <font>
        <strike val="0"/>
        <outline val="0"/>
        <shadow val="0"/>
        <vertAlign val="baseline"/>
        <sz val="11"/>
        <name val="Lato black"/>
        <scheme val="none"/>
      </font>
    </dxf>
    <dxf>
      <font>
        <strike val="0"/>
        <outline val="0"/>
        <shadow val="0"/>
        <vertAlign val="baseline"/>
        <sz val="11"/>
        <name val="Lato black"/>
        <scheme val="none"/>
      </font>
    </dxf>
    <dxf>
      <font>
        <strike val="0"/>
        <outline val="0"/>
        <shadow val="0"/>
        <vertAlign val="baseline"/>
        <sz val="11"/>
        <name val="Lato black"/>
        <scheme val="none"/>
      </font>
    </dxf>
    <dxf>
      <font>
        <strike val="0"/>
        <outline val="0"/>
        <shadow val="0"/>
        <vertAlign val="baseline"/>
        <sz val="11"/>
        <name val="Lato black"/>
        <scheme val="none"/>
      </font>
    </dxf>
    <dxf>
      <font>
        <strike val="0"/>
        <outline val="0"/>
        <shadow val="0"/>
        <vertAlign val="baseline"/>
        <sz val="11"/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name val="LATO BLACK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LATO"/>
        <scheme val="none"/>
      </font>
      <fill>
        <patternFill patternType="solid">
          <fgColor indexed="64"/>
          <bgColor theme="2" tint="-0.499984740745262"/>
        </patternFill>
      </fill>
    </dxf>
    <dxf>
      <font>
        <b/>
        <sz val="11"/>
        <color theme="1"/>
      </font>
      <border>
        <vertical/>
        <horizontal/>
      </border>
    </dxf>
    <dxf>
      <font>
        <b val="0"/>
        <i/>
        <color theme="1"/>
      </font>
      <fill>
        <patternFill>
          <bgColor theme="2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b val="0"/>
        <i/>
        <color theme="1"/>
      </font>
      <fill>
        <patternFill>
          <bgColor theme="2" tint="-0.749961851863155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b val="0"/>
        <i/>
        <color theme="1"/>
      </font>
      <fill>
        <patternFill>
          <bgColor theme="2" tint="-0.749961851863155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7"/>
        </bottom>
        <vertical/>
        <horizontal/>
      </border>
    </dxf>
    <dxf>
      <font>
        <color theme="1"/>
      </font>
      <fill>
        <patternFill>
          <bgColor theme="2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color theme="1"/>
      </font>
      <fill>
        <patternFill>
          <bgColor theme="2" tint="-0.749961851863155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color theme="1"/>
      </font>
      <fill>
        <patternFill>
          <bgColor theme="2" tint="-0.499984740745262"/>
        </patternFill>
      </fill>
      <border diagonalUp="0" diagonalDown="0">
        <left/>
        <right/>
        <top/>
        <bottom/>
        <vertical/>
        <horizontal/>
      </border>
    </dxf>
  </dxfs>
  <tableStyles count="7" defaultTableStyle="TableStyleMedium2" defaultPivotStyle="PivotStyleLight16">
    <tableStyle name="SlicerStyleLight4 2" pivot="0" table="0" count="10">
      <tableStyleElement type="wholeTable" dxfId="134"/>
      <tableStyleElement type="headerRow" dxfId="133"/>
    </tableStyle>
    <tableStyle name="SlicerStyleLight4 2 2" pivot="0" table="0" count="10">
      <tableStyleElement type="wholeTable" dxfId="132"/>
      <tableStyleElement type="headerRow" dxfId="131"/>
    </tableStyle>
    <tableStyle name="SlicerStyleLight4 2 3" pivot="0" table="0" count="10">
      <tableStyleElement type="wholeTable" dxfId="130"/>
      <tableStyleElement type="headerRow" dxfId="129"/>
    </tableStyle>
    <tableStyle name="TimeSlicerStyleLight4 2" pivot="0" table="0" count="9">
      <tableStyleElement type="wholeTable" dxfId="128"/>
      <tableStyleElement type="headerRow" dxfId="127"/>
    </tableStyle>
    <tableStyle name="TimeSlicerStyleLight4 2 2" pivot="0" table="0" count="0"/>
    <tableStyle name="TimeSlicerStyleLight4 2 3" pivot="0" table="0" count="9">
      <tableStyleElement type="wholeTable" dxfId="126"/>
      <tableStyleElement type="headerRow" dxfId="125"/>
    </tableStyle>
    <tableStyle name="TimeSlicerStyleLight4 2 3 2" pivot="0" table="0" count="9">
      <tableStyleElement type="wholeTable" dxfId="124"/>
      <tableStyleElement type="headerRow" dxfId="123"/>
    </tableStyle>
  </tableStyle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4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4 2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4 2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21">
        <dxf>
          <fill>
            <patternFill patternType="solid">
              <fgColor theme="7" tint="0.39997558519241921"/>
              <bgColor theme="7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7" tint="0.59999389629810485"/>
              </stop>
              <stop position="1">
                <color theme="7"/>
              </stop>
            </gradientFill>
          </fill>
          <border>
            <vertical/>
            <horizontal/>
          </border>
        </dxf>
        <dxf>
          <font>
            <b/>
            <i val="0"/>
            <sz val="9"/>
            <color theme="0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9"/>
            <color theme="0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7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7" tint="0.39997558519241921"/>
              <bgColor theme="7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7" tint="0.59999389629810485"/>
              </stop>
              <stop position="1">
                <color theme="7"/>
              </stop>
            </gradientFill>
          </fill>
          <border>
            <vertical/>
            <horizontal/>
          </border>
        </dxf>
        <dxf>
          <font>
            <b/>
            <i val="0"/>
            <sz val="9"/>
            <color theme="0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9"/>
            <color theme="0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7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7" tint="0.39997558519241921"/>
              <bgColor theme="7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7" tint="0.59999389629810485"/>
              </stop>
              <stop position="1">
                <color theme="7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7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Light4 2">
          <x15:timelineStyleElements>
            <x15:timelineStyleElement type="selectionLabel" dxfId="20"/>
            <x15:timelineStyleElement type="timeLevel" dxfId="19"/>
            <x15:timelineStyleElement type="periodLabel1" dxfId="18"/>
            <x15:timelineStyleElement type="periodLabel2" dxfId="17"/>
            <x15:timelineStyleElement type="selectedTimeBlock" dxfId="16"/>
            <x15:timelineStyleElement type="unselectedTimeBlock" dxfId="15"/>
            <x15:timelineStyleElement type="selectedTimeBlockSpace" dxfId="14"/>
          </x15:timelineStyleElements>
        </x15:timelineStyle>
        <x15:timelineStyle name="TimeSlicerStyleLight4 2 2"/>
        <x15:timelineStyle name="TimeSlicerStyleLight4 2 3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TimeSlicerStyleLight4 2 3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RECEITAS</a:t>
            </a:r>
          </a:p>
        </c:rich>
      </c:tx>
      <c:layout>
        <c:manualLayout>
          <c:xMode val="edge"/>
          <c:yMode val="edge"/>
          <c:x val="1.56793770199012E-2"/>
          <c:y val="3.0959752321981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 Período'!$B$3</c:f>
              <c:strCache>
                <c:ptCount val="1"/>
                <c:pt idx="0">
                  <c:v>ENTRADA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delete val="1"/>
          </c:dLbls>
          <c:cat>
            <c:strRef>
              <c:f>'Resultado Período'!$A$4:$A$15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'Resultado Período'!$B$4:$B$15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196645.56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87-43F9-99FC-1311F2878C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4770048"/>
        <c:axId val="384773576"/>
      </c:barChart>
      <c:catAx>
        <c:axId val="38477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73576"/>
        <c:crosses val="autoZero"/>
        <c:auto val="1"/>
        <c:lblAlgn val="ctr"/>
        <c:lblOffset val="100"/>
        <c:noMultiLvlLbl val="0"/>
      </c:catAx>
      <c:valAx>
        <c:axId val="38477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6718594581943691E-2"/>
          <c:y val="2.8411633109619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 Período'!$H$22</c:f>
              <c:strCache>
                <c:ptCount val="1"/>
                <c:pt idx="0">
                  <c:v>CONSUMO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tint val="66000"/>
                    <a:satMod val="160000"/>
                  </a:srgbClr>
                </a:gs>
                <a:gs pos="50000">
                  <a:srgbClr val="C00000">
                    <a:tint val="44500"/>
                    <a:satMod val="160000"/>
                  </a:srgbClr>
                </a:gs>
                <a:gs pos="100000">
                  <a:srgbClr val="C0000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elete val="1"/>
          </c:dLbls>
          <c:cat>
            <c:strRef>
              <c:f>'Resultado Período'!$A$23:$A$34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'Resultado Período'!$H$23:$H$34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5715.6299999999992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1D-4215-B334-FD621C5163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6031512"/>
        <c:axId val="386032296"/>
      </c:barChart>
      <c:catAx>
        <c:axId val="38603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032296"/>
        <c:crosses val="autoZero"/>
        <c:auto val="1"/>
        <c:lblAlgn val="ctr"/>
        <c:lblOffset val="100"/>
        <c:noMultiLvlLbl val="0"/>
      </c:catAx>
      <c:valAx>
        <c:axId val="3860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03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5055877362354456E-2"/>
          <c:y val="3.3146905294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 Período'!$I$22</c:f>
              <c:strCache>
                <c:ptCount val="1"/>
                <c:pt idx="0">
                  <c:v>FINANCEIRAS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tint val="66000"/>
                    <a:satMod val="160000"/>
                  </a:srgbClr>
                </a:gs>
                <a:gs pos="50000">
                  <a:srgbClr val="C00000">
                    <a:tint val="44500"/>
                    <a:satMod val="160000"/>
                  </a:srgbClr>
                </a:gs>
                <a:gs pos="100000">
                  <a:srgbClr val="C0000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'Resultado Período'!$A$23:$A$34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'Resultado Período'!$I$23:$I$34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12799.26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7D-4533-918F-156D30D8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6033472"/>
        <c:axId val="386037000"/>
      </c:barChart>
      <c:catAx>
        <c:axId val="3860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037000"/>
        <c:crosses val="autoZero"/>
        <c:auto val="1"/>
        <c:lblAlgn val="ctr"/>
        <c:lblOffset val="100"/>
        <c:noMultiLvlLbl val="0"/>
      </c:catAx>
      <c:valAx>
        <c:axId val="38603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0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5343894447369976E-2"/>
          <c:y val="2.8411633109619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 Período'!$J$22</c:f>
              <c:strCache>
                <c:ptCount val="1"/>
                <c:pt idx="0">
                  <c:v>IMOBILIZADO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tint val="66000"/>
                    <a:satMod val="160000"/>
                  </a:srgbClr>
                </a:gs>
                <a:gs pos="50000">
                  <a:srgbClr val="C00000">
                    <a:tint val="44500"/>
                    <a:satMod val="160000"/>
                  </a:srgbClr>
                </a:gs>
                <a:gs pos="100000">
                  <a:srgbClr val="C0000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'Resultado Período'!$A$23:$A$34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'Resultado Período'!$J$23:$J$34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6263.32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DA-483D-B4E1-F00DA370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6037784"/>
        <c:axId val="386030728"/>
      </c:barChart>
      <c:catAx>
        <c:axId val="38603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030728"/>
        <c:crosses val="autoZero"/>
        <c:auto val="1"/>
        <c:lblAlgn val="ctr"/>
        <c:lblOffset val="100"/>
        <c:noMultiLvlLbl val="0"/>
      </c:catAx>
      <c:valAx>
        <c:axId val="3860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03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6992569188461745E-2"/>
          <c:y val="3.3146905294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 Período'!$K$22</c:f>
              <c:strCache>
                <c:ptCount val="1"/>
                <c:pt idx="0">
                  <c:v>IMPOSTOS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tint val="66000"/>
                    <a:satMod val="160000"/>
                  </a:srgbClr>
                </a:gs>
                <a:gs pos="50000">
                  <a:srgbClr val="C00000">
                    <a:tint val="44500"/>
                    <a:satMod val="160000"/>
                  </a:srgbClr>
                </a:gs>
                <a:gs pos="100000">
                  <a:srgbClr val="C0000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elete val="1"/>
          </c:dLbls>
          <c:cat>
            <c:strRef>
              <c:f>'Resultado Período'!$A$23:$A$34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'Resultado Período'!$K$23:$K$34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92-40FE-904A-79AC58E572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4770440"/>
        <c:axId val="384772008"/>
      </c:barChart>
      <c:catAx>
        <c:axId val="38477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72008"/>
        <c:crosses val="autoZero"/>
        <c:auto val="1"/>
        <c:lblAlgn val="ctr"/>
        <c:lblOffset val="100"/>
        <c:noMultiLvlLbl val="0"/>
      </c:catAx>
      <c:valAx>
        <c:axId val="38477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7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Financeiro_2023.xlsx]Dinamicas!Meio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Análise Meio Pgto &amp; Rcbto</a:t>
            </a:r>
          </a:p>
        </c:rich>
      </c:tx>
      <c:layout>
        <c:manualLayout>
          <c:xMode val="edge"/>
          <c:yMode val="edge"/>
          <c:x val="1.1013705063546759E-2"/>
          <c:y val="2.7777767651732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Dinamicas!$A$4:$A$8</c:f>
              <c:strCache>
                <c:ptCount val="4"/>
                <c:pt idx="0">
                  <c:v>DÉBITO</c:v>
                </c:pt>
                <c:pt idx="1">
                  <c:v>CRÉDITO</c:v>
                </c:pt>
                <c:pt idx="2">
                  <c:v>DINHEIRO</c:v>
                </c:pt>
                <c:pt idx="3">
                  <c:v>PIX</c:v>
                </c:pt>
              </c:strCache>
            </c:strRef>
          </c:cat>
          <c:val>
            <c:numRef>
              <c:f>Dinamicas!$B$4:$B$8</c:f>
              <c:numCache>
                <c:formatCode>"R$"\ #,##0.00</c:formatCode>
                <c:ptCount val="4"/>
                <c:pt idx="0">
                  <c:v>32220.249999999996</c:v>
                </c:pt>
                <c:pt idx="1">
                  <c:v>8452.66</c:v>
                </c:pt>
                <c:pt idx="2">
                  <c:v>3184</c:v>
                </c:pt>
                <c:pt idx="3">
                  <c:v>2233.8000000000002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3F-4D24-9CB5-63FC51CE4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3907680"/>
        <c:axId val="383910816"/>
      </c:barChart>
      <c:catAx>
        <c:axId val="3839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910816"/>
        <c:crosses val="autoZero"/>
        <c:auto val="1"/>
        <c:lblAlgn val="ctr"/>
        <c:lblOffset val="100"/>
        <c:noMultiLvlLbl val="0"/>
      </c:catAx>
      <c:valAx>
        <c:axId val="383910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38390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Financeiro_2023.xlsx]Dinamicas!Conta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Análise</a:t>
            </a:r>
            <a:r>
              <a:rPr lang="pt-BR" baseline="0"/>
              <a:t> Despesas Geral</a:t>
            </a:r>
            <a:endParaRPr lang="pt-BR"/>
          </a:p>
        </c:rich>
      </c:tx>
      <c:layout>
        <c:manualLayout>
          <c:xMode val="edge"/>
          <c:yMode val="edge"/>
          <c:x val="1.408235925637851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Dinamicas!$E$3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Dinamicas!$D$4:$D$7</c:f>
              <c:strCache>
                <c:ptCount val="3"/>
                <c:pt idx="0">
                  <c:v>COMPRAS</c:v>
                </c:pt>
                <c:pt idx="1">
                  <c:v>PESSOAL</c:v>
                </c:pt>
                <c:pt idx="2">
                  <c:v>FINANCEIRAS</c:v>
                </c:pt>
              </c:strCache>
            </c:strRef>
          </c:cat>
          <c:val>
            <c:numRef>
              <c:f>Dinamicas!$E$4:$E$7</c:f>
              <c:numCache>
                <c:formatCode>"R$"\ #,##0.00</c:formatCode>
                <c:ptCount val="3"/>
                <c:pt idx="0">
                  <c:v>13418.23</c:v>
                </c:pt>
                <c:pt idx="1">
                  <c:v>1110</c:v>
                </c:pt>
                <c:pt idx="2">
                  <c:v>860.73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FF-4DEA-BD79-8E086379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3911208"/>
        <c:axId val="383903760"/>
      </c:barChart>
      <c:catAx>
        <c:axId val="38391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903760"/>
        <c:crosses val="autoZero"/>
        <c:auto val="1"/>
        <c:lblAlgn val="ctr"/>
        <c:lblOffset val="100"/>
        <c:noMultiLvlLbl val="0"/>
      </c:catAx>
      <c:valAx>
        <c:axId val="3839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91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Financeiro_2023.xlsx]Dinamicas!Chopp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Despesa Chopp</a:t>
            </a:r>
          </a:p>
        </c:rich>
      </c:tx>
      <c:layout>
        <c:manualLayout>
          <c:xMode val="edge"/>
          <c:yMode val="edge"/>
          <c:x val="1.3597746444013743E-2"/>
          <c:y val="3.2407395593687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Dinamicas!$H$3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Dinamicas!$G$4:$G$5</c:f>
              <c:strCache>
                <c:ptCount val="1"/>
                <c:pt idx="0">
                  <c:v>MAR</c:v>
                </c:pt>
              </c:strCache>
            </c:strRef>
          </c:cat>
          <c:val>
            <c:numRef>
              <c:f>Dinamicas!$H$4:$H$5</c:f>
              <c:numCache>
                <c:formatCode>"R$"\ #,##0.00</c:formatCode>
                <c:ptCount val="1"/>
                <c:pt idx="0">
                  <c:v>46090.71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3F-408E-A32E-608CB7FD4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3906504"/>
        <c:axId val="383904544"/>
      </c:barChart>
      <c:catAx>
        <c:axId val="38390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904544"/>
        <c:crosses val="autoZero"/>
        <c:auto val="1"/>
        <c:lblAlgn val="ctr"/>
        <c:lblOffset val="100"/>
        <c:noMultiLvlLbl val="0"/>
      </c:catAx>
      <c:valAx>
        <c:axId val="3839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90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Financeiro_2023.xlsx]Dinamicas!MatHigieneLimp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Despesa Material de Higiene e Limpeza</a:t>
            </a:r>
          </a:p>
        </c:rich>
      </c:tx>
      <c:layout>
        <c:manualLayout>
          <c:xMode val="edge"/>
          <c:yMode val="edge"/>
          <c:x val="1.5316478246134864E-2"/>
          <c:y val="3.2489460112152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Dinamicas!$K$3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Dinamicas!$J$4:$J$5</c:f>
              <c:strCache>
                <c:ptCount val="1"/>
                <c:pt idx="0">
                  <c:v>MAR</c:v>
                </c:pt>
              </c:strCache>
            </c:strRef>
          </c:cat>
          <c:val>
            <c:numRef>
              <c:f>Dinamicas!$K$4:$K$5</c:f>
              <c:numCache>
                <c:formatCode>"R$"\ #,##0.00</c:formatCode>
                <c:ptCount val="1"/>
                <c:pt idx="0">
                  <c:v>46090.71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18-4D7A-9FE6-AF22063AD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3904936"/>
        <c:axId val="383907288"/>
      </c:barChart>
      <c:catAx>
        <c:axId val="38390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907288"/>
        <c:crosses val="autoZero"/>
        <c:auto val="1"/>
        <c:lblAlgn val="ctr"/>
        <c:lblOffset val="100"/>
        <c:noMultiLvlLbl val="0"/>
      </c:catAx>
      <c:valAx>
        <c:axId val="3839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90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Financeiro_2023.xlsx]Dinamicas!Eletrecidade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Despesa Eletricidade</a:t>
            </a:r>
          </a:p>
        </c:rich>
      </c:tx>
      <c:layout>
        <c:manualLayout>
          <c:xMode val="edge"/>
          <c:yMode val="edge"/>
          <c:x val="1.0266613354285505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Dinamicas!$B$20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Dinamicas!$A$21:$A$22</c:f>
              <c:strCache>
                <c:ptCount val="1"/>
                <c:pt idx="0">
                  <c:v>MAR</c:v>
                </c:pt>
              </c:strCache>
            </c:strRef>
          </c:cat>
          <c:val>
            <c:numRef>
              <c:f>Dinamicas!$B$21:$B$22</c:f>
              <c:numCache>
                <c:formatCode>"R$"\ #,##0.00</c:formatCode>
                <c:ptCount val="1"/>
                <c:pt idx="0">
                  <c:v>46090.71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BA-4955-9636-56C6CD8BA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3905720"/>
        <c:axId val="383908072"/>
      </c:barChart>
      <c:catAx>
        <c:axId val="38390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908072"/>
        <c:crosses val="autoZero"/>
        <c:auto val="1"/>
        <c:lblAlgn val="ctr"/>
        <c:lblOffset val="100"/>
        <c:noMultiLvlLbl val="0"/>
      </c:catAx>
      <c:valAx>
        <c:axId val="3839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90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DESPESAS</a:t>
            </a:r>
          </a:p>
        </c:rich>
      </c:tx>
      <c:layout>
        <c:manualLayout>
          <c:xMode val="edge"/>
          <c:yMode val="edge"/>
          <c:x val="1.4109577811953256E-2"/>
          <c:y val="3.0959752321981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 Período'!$C$3</c:f>
              <c:strCache>
                <c:ptCount val="1"/>
                <c:pt idx="0">
                  <c:v>SAÍDA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tint val="66000"/>
                    <a:satMod val="160000"/>
                  </a:srgbClr>
                </a:gs>
                <a:gs pos="50000">
                  <a:srgbClr val="C00000">
                    <a:tint val="44500"/>
                    <a:satMod val="160000"/>
                  </a:srgbClr>
                </a:gs>
                <a:gs pos="100000">
                  <a:srgbClr val="C0000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elete val="1"/>
          </c:dLbls>
          <c:cat>
            <c:strRef>
              <c:f>'Resultado Período'!$A$4:$A$15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'Resultado Período'!$C$4:$C$15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216516.27999999994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A3-493F-B249-3F48144927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4771616"/>
        <c:axId val="384766520"/>
      </c:barChart>
      <c:catAx>
        <c:axId val="38477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66520"/>
        <c:crosses val="autoZero"/>
        <c:auto val="1"/>
        <c:lblAlgn val="ctr"/>
        <c:lblOffset val="100"/>
        <c:noMultiLvlLbl val="0"/>
      </c:catAx>
      <c:valAx>
        <c:axId val="38476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/>
              <a:t>RECEITAS Vs. DESPESAS</a:t>
            </a:r>
          </a:p>
        </c:rich>
      </c:tx>
      <c:layout>
        <c:manualLayout>
          <c:xMode val="edge"/>
          <c:yMode val="edge"/>
          <c:x val="1.4541077497554254E-2"/>
          <c:y val="2.8288102068818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 Período'!$B$3</c:f>
              <c:strCache>
                <c:ptCount val="1"/>
                <c:pt idx="0">
                  <c:v>ENTRADA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'Resultado Período'!$A$4:$A$15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'Resultado Período'!$B$4:$B$15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196645.56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8F-4FFF-96CA-FDC4AA79BC8E}"/>
            </c:ext>
          </c:extLst>
        </c:ser>
        <c:ser>
          <c:idx val="1"/>
          <c:order val="1"/>
          <c:tx>
            <c:strRef>
              <c:f>'Resultado Período'!$C$3</c:f>
              <c:strCache>
                <c:ptCount val="1"/>
                <c:pt idx="0">
                  <c:v>SAÍDA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tint val="66000"/>
                    <a:satMod val="160000"/>
                  </a:srgbClr>
                </a:gs>
                <a:gs pos="50000">
                  <a:srgbClr val="C00000">
                    <a:tint val="44500"/>
                    <a:satMod val="160000"/>
                  </a:srgbClr>
                </a:gs>
                <a:gs pos="100000">
                  <a:srgbClr val="C0000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'Resultado Período'!$A$4:$A$15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'Resultado Período'!$C$4:$C$15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216516.27999999994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8F-4FFF-96CA-FDC4AA79B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84771224"/>
        <c:axId val="384773184"/>
      </c:barChart>
      <c:catAx>
        <c:axId val="38477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73184"/>
        <c:crosses val="autoZero"/>
        <c:auto val="1"/>
        <c:lblAlgn val="ctr"/>
        <c:lblOffset val="100"/>
        <c:noMultiLvlLbl val="0"/>
      </c:catAx>
      <c:valAx>
        <c:axId val="3847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7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4375396932071434E-2"/>
          <c:y val="2.8288102068818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 Período'!$D$3</c:f>
              <c:strCache>
                <c:ptCount val="1"/>
                <c:pt idx="0">
                  <c:v>SALDO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 w="762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delete val="1"/>
          </c:dLbls>
          <c:cat>
            <c:strRef>
              <c:f>'Resultado Período'!$A$4:$A$15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'Resultado Período'!$D$4:$D$15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-19870.719999999943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6-453C-ABED-4BA21F0208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4768088"/>
        <c:axId val="384768872"/>
      </c:barChart>
      <c:catAx>
        <c:axId val="38476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68872"/>
        <c:crosses val="autoZero"/>
        <c:auto val="1"/>
        <c:lblAlgn val="ctr"/>
        <c:lblOffset val="100"/>
        <c:noMultiLvlLbl val="0"/>
      </c:catAx>
      <c:valAx>
        <c:axId val="3847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6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475191621321148E-2"/>
          <c:y val="2.8411633109619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 Período'!$C$22</c:f>
              <c:strCache>
                <c:ptCount val="1"/>
                <c:pt idx="0">
                  <c:v>COMPRAS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tint val="66000"/>
                    <a:satMod val="160000"/>
                  </a:srgbClr>
                </a:gs>
                <a:gs pos="50000">
                  <a:srgbClr val="C00000">
                    <a:tint val="44500"/>
                    <a:satMod val="160000"/>
                  </a:srgbClr>
                </a:gs>
                <a:gs pos="100000">
                  <a:srgbClr val="C0000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elete val="1"/>
          </c:dLbls>
          <c:cat>
            <c:strRef>
              <c:f>'Resultado Período'!$A$23:$A$34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'Resultado Período'!$C$23:$C$34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105337.42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62-4FB4-B1F3-68BB6B9D9A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4769656"/>
        <c:axId val="384766128"/>
      </c:barChart>
      <c:catAx>
        <c:axId val="38476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66128"/>
        <c:crosses val="autoZero"/>
        <c:auto val="1"/>
        <c:lblAlgn val="ctr"/>
        <c:lblOffset val="100"/>
        <c:noMultiLvlLbl val="0"/>
      </c:catAx>
      <c:valAx>
        <c:axId val="3847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6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6184395295769712E-2"/>
          <c:y val="2.8411633109619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 Período'!$D$22</c:f>
              <c:strCache>
                <c:ptCount val="1"/>
                <c:pt idx="0">
                  <c:v>ENTRETENIMENTO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tint val="66000"/>
                    <a:satMod val="160000"/>
                  </a:srgbClr>
                </a:gs>
                <a:gs pos="50000">
                  <a:srgbClr val="C00000">
                    <a:tint val="44500"/>
                    <a:satMod val="160000"/>
                  </a:srgbClr>
                </a:gs>
                <a:gs pos="100000">
                  <a:srgbClr val="C0000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elete val="1"/>
          </c:dLbls>
          <c:cat>
            <c:strRef>
              <c:f>'Resultado Período'!$A$23:$A$34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'Resultado Período'!$D$23:$D$34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13667.2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3-41DF-B845-38F37DA3D9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6034256"/>
        <c:axId val="386037392"/>
      </c:barChart>
      <c:catAx>
        <c:axId val="38603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037392"/>
        <c:crosses val="autoZero"/>
        <c:auto val="1"/>
        <c:lblAlgn val="ctr"/>
        <c:lblOffset val="100"/>
        <c:noMultiLvlLbl val="0"/>
      </c:catAx>
      <c:valAx>
        <c:axId val="3860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0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709013515885555E-2"/>
          <c:y val="2.8411633109619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 Período'!$E$22</c:f>
              <c:strCache>
                <c:ptCount val="1"/>
                <c:pt idx="0">
                  <c:v>PESSOAL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tint val="66000"/>
                    <a:satMod val="160000"/>
                  </a:srgbClr>
                </a:gs>
                <a:gs pos="50000">
                  <a:srgbClr val="C00000">
                    <a:tint val="44500"/>
                    <a:satMod val="160000"/>
                  </a:srgbClr>
                </a:gs>
                <a:gs pos="100000">
                  <a:srgbClr val="C0000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elete val="1"/>
          </c:dLbls>
          <c:cat>
            <c:strRef>
              <c:f>'Resultado Período'!$A$23:$A$34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'Resultado Período'!$E$23:$E$34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33238.78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15-426F-B7FA-FE772DB8E1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6035432"/>
        <c:axId val="386035824"/>
      </c:barChart>
      <c:catAx>
        <c:axId val="38603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035824"/>
        <c:crosses val="autoZero"/>
        <c:auto val="1"/>
        <c:lblAlgn val="ctr"/>
        <c:lblOffset val="100"/>
        <c:noMultiLvlLbl val="0"/>
      </c:catAx>
      <c:valAx>
        <c:axId val="3860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03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5334532795038325E-2"/>
          <c:y val="2.8411633109619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 Período'!$F$22</c:f>
              <c:strCache>
                <c:ptCount val="1"/>
                <c:pt idx="0">
                  <c:v>PREDIAL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tint val="66000"/>
                    <a:satMod val="160000"/>
                  </a:srgbClr>
                </a:gs>
                <a:gs pos="50000">
                  <a:srgbClr val="C00000">
                    <a:tint val="44500"/>
                    <a:satMod val="160000"/>
                  </a:srgbClr>
                </a:gs>
                <a:gs pos="100000">
                  <a:srgbClr val="C0000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'Resultado Período'!$A$23:$A$34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'Resultado Período'!$F$23:$F$34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34153.11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2F-47FB-B7E3-7DF69BDB2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6031904"/>
        <c:axId val="386031120"/>
      </c:barChart>
      <c:catAx>
        <c:axId val="38603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031120"/>
        <c:crosses val="autoZero"/>
        <c:auto val="1"/>
        <c:lblAlgn val="ctr"/>
        <c:lblOffset val="100"/>
        <c:noMultiLvlLbl val="0"/>
      </c:catAx>
      <c:valAx>
        <c:axId val="3860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03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200076063425188E-2"/>
          <c:y val="2.8411633109619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 Período'!$G$22</c:f>
              <c:strCache>
                <c:ptCount val="1"/>
                <c:pt idx="0">
                  <c:v>ADMINISTRATIVAS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tint val="66000"/>
                    <a:satMod val="160000"/>
                  </a:srgbClr>
                </a:gs>
                <a:gs pos="50000">
                  <a:srgbClr val="C00000">
                    <a:tint val="44500"/>
                    <a:satMod val="160000"/>
                  </a:srgbClr>
                </a:gs>
                <a:gs pos="100000">
                  <a:srgbClr val="C0000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elete val="1"/>
          </c:dLbls>
          <c:cat>
            <c:strRef>
              <c:f>'Resultado Período'!$A$23:$A$34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'Resultado Período'!$G$23:$G$34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5341.5599999999995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1D4-40CE-9574-FE7C725A75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6036608"/>
        <c:axId val="386034648"/>
      </c:barChart>
      <c:catAx>
        <c:axId val="38603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034648"/>
        <c:crosses val="autoZero"/>
        <c:auto val="1"/>
        <c:lblAlgn val="ctr"/>
        <c:lblOffset val="100"/>
        <c:noMultiLvlLbl val="0"/>
      </c:catAx>
      <c:valAx>
        <c:axId val="38603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03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hyperlink" Target="#'Dashboard 1'!A1"/><Relationship Id="rId7" Type="http://schemas.openxmlformats.org/officeDocument/2006/relationships/hyperlink" Target="#'Controle Fisico $'!A1"/><Relationship Id="rId2" Type="http://schemas.openxmlformats.org/officeDocument/2006/relationships/hyperlink" Target="#Consolidado!A1"/><Relationship Id="rId1" Type="http://schemas.openxmlformats.org/officeDocument/2006/relationships/hyperlink" Target="#'Fluxo de Caixa'!A1"/><Relationship Id="rId6" Type="http://schemas.openxmlformats.org/officeDocument/2006/relationships/hyperlink" Target="#'Dashboard 2'!A1"/><Relationship Id="rId5" Type="http://schemas.openxmlformats.org/officeDocument/2006/relationships/hyperlink" Target="#'Plano de Contas'!A1"/><Relationship Id="rId4" Type="http://schemas.openxmlformats.org/officeDocument/2006/relationships/hyperlink" Target="#'Resultado Per&#237;odo'!A1"/><Relationship Id="rId9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hyperlink" Target="#Menu!A1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hyperlink" Target="#Menu!A1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160020</xdr:colOff>
      <xdr:row>0</xdr:row>
      <xdr:rowOff>38100</xdr:rowOff>
    </xdr:from>
    <xdr:ext cx="13792200" cy="701040"/>
    <xdr:sp macro="" textlink="">
      <xdr:nvSpPr>
        <xdr:cNvPr id="3" name="CaixaDeTexto 2"/>
        <xdr:cNvSpPr txBox="1"/>
      </xdr:nvSpPr>
      <xdr:spPr>
        <a:xfrm>
          <a:off x="160020" y="38100"/>
          <a:ext cx="13792200" cy="701040"/>
        </a:xfrm>
        <a:prstGeom prst="rect">
          <a:avLst/>
        </a:prstGeom>
        <a:solidFill>
          <a:schemeClr val="bg2">
            <a:lumMod val="5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3200" b="1">
              <a:solidFill>
                <a:schemeClr val="accent6">
                  <a:lumMod val="40000"/>
                  <a:lumOff val="60000"/>
                </a:schemeClr>
              </a:solidFill>
              <a:latin typeface="LATO BLACK"/>
            </a:rPr>
            <a:t>CONTROLE</a:t>
          </a:r>
          <a:r>
            <a:rPr lang="pt-BR" sz="3200" b="1" baseline="0">
              <a:solidFill>
                <a:schemeClr val="accent6">
                  <a:lumMod val="40000"/>
                  <a:lumOff val="60000"/>
                </a:schemeClr>
              </a:solidFill>
              <a:latin typeface="LATO BLACK"/>
            </a:rPr>
            <a:t> FINANCEIRO 2023</a:t>
          </a:r>
          <a:endParaRPr lang="pt-BR" sz="3200" b="1">
            <a:solidFill>
              <a:schemeClr val="accent6">
                <a:lumMod val="40000"/>
                <a:lumOff val="60000"/>
              </a:schemeClr>
            </a:solidFill>
            <a:latin typeface="LATO BLACK"/>
          </a:endParaRPr>
        </a:p>
      </xdr:txBody>
    </xdr:sp>
    <xdr:clientData/>
  </xdr:oneCellAnchor>
  <xdr:twoCellAnchor>
    <xdr:from>
      <xdr:col>0</xdr:col>
      <xdr:colOff>198120</xdr:colOff>
      <xdr:row>1</xdr:row>
      <xdr:rowOff>160020</xdr:rowOff>
    </xdr:from>
    <xdr:to>
      <xdr:col>3</xdr:col>
      <xdr:colOff>358140</xdr:colOff>
      <xdr:row>4</xdr:row>
      <xdr:rowOff>15240</xdr:rowOff>
    </xdr:to>
    <xdr:sp macro="" textlink="">
      <xdr:nvSpPr>
        <xdr:cNvPr id="4" name="Retângulo 3">
          <a:hlinkClick xmlns:r="http://schemas.openxmlformats.org/officeDocument/2006/relationships" r:id="rId1"/>
        </xdr:cNvPr>
        <xdr:cNvSpPr/>
      </xdr:nvSpPr>
      <xdr:spPr>
        <a:xfrm>
          <a:off x="198120" y="922020"/>
          <a:ext cx="1988820" cy="403860"/>
        </a:xfrm>
        <a:prstGeom prst="rect">
          <a:avLst/>
        </a:prstGeom>
        <a:gradFill flip="none" rotWithShape="1">
          <a:gsLst>
            <a:gs pos="0">
              <a:schemeClr val="bg2">
                <a:lumMod val="50000"/>
                <a:shade val="30000"/>
                <a:satMod val="115000"/>
              </a:schemeClr>
            </a:gs>
            <a:gs pos="50000">
              <a:schemeClr val="bg2">
                <a:lumMod val="50000"/>
                <a:shade val="67500"/>
                <a:satMod val="115000"/>
              </a:schemeClr>
            </a:gs>
            <a:gs pos="100000">
              <a:schemeClr val="bg2">
                <a:lumMod val="50000"/>
                <a:shade val="100000"/>
                <a:satMod val="115000"/>
              </a:schemeClr>
            </a:gs>
          </a:gsLst>
          <a:lin ang="54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accent6">
                  <a:lumMod val="40000"/>
                  <a:lumOff val="60000"/>
                </a:schemeClr>
              </a:solidFill>
              <a:latin typeface="LATO BLACK"/>
            </a:rPr>
            <a:t>FLUXO</a:t>
          </a:r>
          <a:r>
            <a:rPr lang="pt-BR" sz="1200" b="1" baseline="0">
              <a:solidFill>
                <a:schemeClr val="accent6">
                  <a:lumMod val="40000"/>
                  <a:lumOff val="60000"/>
                </a:schemeClr>
              </a:solidFill>
              <a:latin typeface="LATO BLACK"/>
            </a:rPr>
            <a:t> DE CAIXA</a:t>
          </a:r>
          <a:endParaRPr lang="pt-BR" sz="1200" b="1">
            <a:solidFill>
              <a:schemeClr val="accent6">
                <a:lumMod val="40000"/>
                <a:lumOff val="60000"/>
              </a:schemeClr>
            </a:solidFill>
            <a:latin typeface="LATO BLACK"/>
          </a:endParaRPr>
        </a:p>
      </xdr:txBody>
    </xdr:sp>
    <xdr:clientData/>
  </xdr:twoCellAnchor>
  <xdr:twoCellAnchor>
    <xdr:from>
      <xdr:col>0</xdr:col>
      <xdr:colOff>205740</xdr:colOff>
      <xdr:row>4</xdr:row>
      <xdr:rowOff>83820</xdr:rowOff>
    </xdr:from>
    <xdr:to>
      <xdr:col>3</xdr:col>
      <xdr:colOff>365760</xdr:colOff>
      <xdr:row>6</xdr:row>
      <xdr:rowOff>121920</xdr:rowOff>
    </xdr:to>
    <xdr:sp macro="" textlink="">
      <xdr:nvSpPr>
        <xdr:cNvPr id="5" name="Retângulo 4">
          <a:hlinkClick xmlns:r="http://schemas.openxmlformats.org/officeDocument/2006/relationships" r:id="rId2"/>
        </xdr:cNvPr>
        <xdr:cNvSpPr/>
      </xdr:nvSpPr>
      <xdr:spPr>
        <a:xfrm>
          <a:off x="205740" y="1394460"/>
          <a:ext cx="1988820" cy="403860"/>
        </a:xfrm>
        <a:prstGeom prst="rect">
          <a:avLst/>
        </a:prstGeom>
        <a:gradFill flip="none" rotWithShape="1">
          <a:gsLst>
            <a:gs pos="0">
              <a:schemeClr val="bg2">
                <a:lumMod val="50000"/>
                <a:shade val="30000"/>
                <a:satMod val="115000"/>
              </a:schemeClr>
            </a:gs>
            <a:gs pos="50000">
              <a:schemeClr val="bg2">
                <a:lumMod val="50000"/>
                <a:shade val="67500"/>
                <a:satMod val="115000"/>
              </a:schemeClr>
            </a:gs>
            <a:gs pos="100000">
              <a:schemeClr val="bg2">
                <a:lumMod val="50000"/>
                <a:shade val="100000"/>
                <a:satMod val="115000"/>
              </a:schemeClr>
            </a:gs>
          </a:gsLst>
          <a:lin ang="54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accent6">
                  <a:lumMod val="40000"/>
                  <a:lumOff val="60000"/>
                </a:schemeClr>
              </a:solidFill>
              <a:latin typeface="LATO BLACK"/>
            </a:rPr>
            <a:t>CONSOLIDADO GERAL</a:t>
          </a:r>
        </a:p>
      </xdr:txBody>
    </xdr:sp>
    <xdr:clientData/>
  </xdr:twoCellAnchor>
  <xdr:twoCellAnchor>
    <xdr:from>
      <xdr:col>0</xdr:col>
      <xdr:colOff>205740</xdr:colOff>
      <xdr:row>9</xdr:row>
      <xdr:rowOff>106680</xdr:rowOff>
    </xdr:from>
    <xdr:to>
      <xdr:col>3</xdr:col>
      <xdr:colOff>367740</xdr:colOff>
      <xdr:row>11</xdr:row>
      <xdr:rowOff>144780</xdr:rowOff>
    </xdr:to>
    <xdr:sp macro="" textlink="">
      <xdr:nvSpPr>
        <xdr:cNvPr id="6" name="Retângulo 5">
          <a:hlinkClick xmlns:r="http://schemas.openxmlformats.org/officeDocument/2006/relationships" r:id="rId3"/>
        </xdr:cNvPr>
        <xdr:cNvSpPr/>
      </xdr:nvSpPr>
      <xdr:spPr>
        <a:xfrm>
          <a:off x="205740" y="2331720"/>
          <a:ext cx="1990800" cy="403860"/>
        </a:xfrm>
        <a:prstGeom prst="rect">
          <a:avLst/>
        </a:prstGeom>
        <a:gradFill flip="none" rotWithShape="1">
          <a:gsLst>
            <a:gs pos="0">
              <a:schemeClr val="bg2">
                <a:lumMod val="50000"/>
                <a:shade val="30000"/>
                <a:satMod val="115000"/>
              </a:schemeClr>
            </a:gs>
            <a:gs pos="50000">
              <a:schemeClr val="bg2">
                <a:lumMod val="50000"/>
                <a:shade val="67500"/>
                <a:satMod val="115000"/>
              </a:schemeClr>
            </a:gs>
            <a:gs pos="100000">
              <a:schemeClr val="bg2">
                <a:lumMod val="50000"/>
                <a:shade val="100000"/>
                <a:satMod val="115000"/>
              </a:schemeClr>
            </a:gs>
          </a:gsLst>
          <a:lin ang="54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accent6">
                  <a:lumMod val="40000"/>
                  <a:lumOff val="60000"/>
                </a:schemeClr>
              </a:solidFill>
              <a:latin typeface="LATO BLACK"/>
            </a:rPr>
            <a:t>DASHBOARD 1</a:t>
          </a:r>
        </a:p>
      </xdr:txBody>
    </xdr:sp>
    <xdr:clientData/>
  </xdr:twoCellAnchor>
  <xdr:twoCellAnchor>
    <xdr:from>
      <xdr:col>0</xdr:col>
      <xdr:colOff>213360</xdr:colOff>
      <xdr:row>7</xdr:row>
      <xdr:rowOff>7620</xdr:rowOff>
    </xdr:from>
    <xdr:to>
      <xdr:col>3</xdr:col>
      <xdr:colOff>375360</xdr:colOff>
      <xdr:row>9</xdr:row>
      <xdr:rowOff>45720</xdr:rowOff>
    </xdr:to>
    <xdr:sp macro="" textlink="">
      <xdr:nvSpPr>
        <xdr:cNvPr id="7" name="Retângulo 6">
          <a:hlinkClick xmlns:r="http://schemas.openxmlformats.org/officeDocument/2006/relationships" r:id="rId4"/>
        </xdr:cNvPr>
        <xdr:cNvSpPr/>
      </xdr:nvSpPr>
      <xdr:spPr>
        <a:xfrm>
          <a:off x="213360" y="1866900"/>
          <a:ext cx="1990800" cy="403860"/>
        </a:xfrm>
        <a:prstGeom prst="rect">
          <a:avLst/>
        </a:prstGeom>
        <a:gradFill flip="none" rotWithShape="1">
          <a:gsLst>
            <a:gs pos="0">
              <a:schemeClr val="bg2">
                <a:lumMod val="50000"/>
                <a:shade val="30000"/>
                <a:satMod val="115000"/>
              </a:schemeClr>
            </a:gs>
            <a:gs pos="50000">
              <a:schemeClr val="bg2">
                <a:lumMod val="50000"/>
                <a:shade val="67500"/>
                <a:satMod val="115000"/>
              </a:schemeClr>
            </a:gs>
            <a:gs pos="100000">
              <a:schemeClr val="bg2">
                <a:lumMod val="50000"/>
                <a:shade val="100000"/>
                <a:satMod val="115000"/>
              </a:schemeClr>
            </a:gs>
          </a:gsLst>
          <a:lin ang="54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accent6">
                  <a:lumMod val="40000"/>
                  <a:lumOff val="60000"/>
                </a:schemeClr>
              </a:solidFill>
              <a:latin typeface="LATO BLACK"/>
            </a:rPr>
            <a:t>RESULTADO PERÍODO</a:t>
          </a:r>
        </a:p>
      </xdr:txBody>
    </xdr:sp>
    <xdr:clientData/>
  </xdr:twoCellAnchor>
  <xdr:twoCellAnchor>
    <xdr:from>
      <xdr:col>0</xdr:col>
      <xdr:colOff>205740</xdr:colOff>
      <xdr:row>17</xdr:row>
      <xdr:rowOff>45720</xdr:rowOff>
    </xdr:from>
    <xdr:to>
      <xdr:col>3</xdr:col>
      <xdr:colOff>367740</xdr:colOff>
      <xdr:row>19</xdr:row>
      <xdr:rowOff>83820</xdr:rowOff>
    </xdr:to>
    <xdr:sp macro="" textlink="">
      <xdr:nvSpPr>
        <xdr:cNvPr id="8" name="Retângulo 7">
          <a:hlinkClick xmlns:r="http://schemas.openxmlformats.org/officeDocument/2006/relationships" r:id="rId5"/>
        </xdr:cNvPr>
        <xdr:cNvSpPr/>
      </xdr:nvSpPr>
      <xdr:spPr>
        <a:xfrm>
          <a:off x="205740" y="3733800"/>
          <a:ext cx="1990800" cy="403860"/>
        </a:xfrm>
        <a:prstGeom prst="rect">
          <a:avLst/>
        </a:prstGeom>
        <a:gradFill flip="none" rotWithShape="1">
          <a:gsLst>
            <a:gs pos="0">
              <a:schemeClr val="bg2">
                <a:lumMod val="50000"/>
                <a:shade val="30000"/>
                <a:satMod val="115000"/>
              </a:schemeClr>
            </a:gs>
            <a:gs pos="50000">
              <a:schemeClr val="bg2">
                <a:lumMod val="50000"/>
                <a:shade val="67500"/>
                <a:satMod val="115000"/>
              </a:schemeClr>
            </a:gs>
            <a:gs pos="100000">
              <a:schemeClr val="bg2">
                <a:lumMod val="50000"/>
                <a:shade val="100000"/>
                <a:satMod val="115000"/>
              </a:schemeClr>
            </a:gs>
          </a:gsLst>
          <a:lin ang="54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accent6">
                  <a:lumMod val="40000"/>
                  <a:lumOff val="60000"/>
                </a:schemeClr>
              </a:solidFill>
              <a:latin typeface="LATO BLACK"/>
            </a:rPr>
            <a:t>PLANO</a:t>
          </a:r>
          <a:r>
            <a:rPr lang="pt-BR" sz="1200" b="1" baseline="0">
              <a:solidFill>
                <a:schemeClr val="accent6">
                  <a:lumMod val="40000"/>
                  <a:lumOff val="60000"/>
                </a:schemeClr>
              </a:solidFill>
              <a:latin typeface="LATO BLACK"/>
            </a:rPr>
            <a:t> DE CONTAS</a:t>
          </a:r>
          <a:endParaRPr lang="pt-BR" sz="1200" b="1">
            <a:solidFill>
              <a:schemeClr val="accent6">
                <a:lumMod val="40000"/>
                <a:lumOff val="60000"/>
              </a:schemeClr>
            </a:solidFill>
            <a:latin typeface="LATO BLACK"/>
          </a:endParaRPr>
        </a:p>
      </xdr:txBody>
    </xdr:sp>
    <xdr:clientData/>
  </xdr:twoCellAnchor>
  <xdr:twoCellAnchor>
    <xdr:from>
      <xdr:col>0</xdr:col>
      <xdr:colOff>198120</xdr:colOff>
      <xdr:row>12</xdr:row>
      <xdr:rowOff>22860</xdr:rowOff>
    </xdr:from>
    <xdr:to>
      <xdr:col>3</xdr:col>
      <xdr:colOff>360120</xdr:colOff>
      <xdr:row>14</xdr:row>
      <xdr:rowOff>60960</xdr:rowOff>
    </xdr:to>
    <xdr:sp macro="" textlink="">
      <xdr:nvSpPr>
        <xdr:cNvPr id="9" name="Retângulo 8">
          <a:hlinkClick xmlns:r="http://schemas.openxmlformats.org/officeDocument/2006/relationships" r:id="rId6"/>
        </xdr:cNvPr>
        <xdr:cNvSpPr/>
      </xdr:nvSpPr>
      <xdr:spPr>
        <a:xfrm>
          <a:off x="198120" y="2796540"/>
          <a:ext cx="1990800" cy="403860"/>
        </a:xfrm>
        <a:prstGeom prst="rect">
          <a:avLst/>
        </a:prstGeom>
        <a:gradFill flip="none" rotWithShape="1">
          <a:gsLst>
            <a:gs pos="0">
              <a:schemeClr val="bg2">
                <a:lumMod val="50000"/>
                <a:shade val="30000"/>
                <a:satMod val="115000"/>
              </a:schemeClr>
            </a:gs>
            <a:gs pos="50000">
              <a:schemeClr val="bg2">
                <a:lumMod val="50000"/>
                <a:shade val="67500"/>
                <a:satMod val="115000"/>
              </a:schemeClr>
            </a:gs>
            <a:gs pos="100000">
              <a:schemeClr val="bg2">
                <a:lumMod val="50000"/>
                <a:shade val="100000"/>
                <a:satMod val="115000"/>
              </a:schemeClr>
            </a:gs>
          </a:gsLst>
          <a:lin ang="54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accent6">
                  <a:lumMod val="40000"/>
                  <a:lumOff val="60000"/>
                </a:schemeClr>
              </a:solidFill>
              <a:latin typeface="LATO BLACK"/>
            </a:rPr>
            <a:t>DASHBOARD 2</a:t>
          </a:r>
        </a:p>
      </xdr:txBody>
    </xdr:sp>
    <xdr:clientData/>
  </xdr:twoCellAnchor>
  <xdr:twoCellAnchor>
    <xdr:from>
      <xdr:col>0</xdr:col>
      <xdr:colOff>205740</xdr:colOff>
      <xdr:row>14</xdr:row>
      <xdr:rowOff>121920</xdr:rowOff>
    </xdr:from>
    <xdr:to>
      <xdr:col>3</xdr:col>
      <xdr:colOff>367740</xdr:colOff>
      <xdr:row>16</xdr:row>
      <xdr:rowOff>160020</xdr:rowOff>
    </xdr:to>
    <xdr:sp macro="" textlink="">
      <xdr:nvSpPr>
        <xdr:cNvPr id="11" name="Retângulo 10">
          <a:hlinkClick xmlns:r="http://schemas.openxmlformats.org/officeDocument/2006/relationships" r:id="rId7"/>
        </xdr:cNvPr>
        <xdr:cNvSpPr/>
      </xdr:nvSpPr>
      <xdr:spPr>
        <a:xfrm>
          <a:off x="205740" y="3261360"/>
          <a:ext cx="1990800" cy="403860"/>
        </a:xfrm>
        <a:prstGeom prst="rect">
          <a:avLst/>
        </a:prstGeom>
        <a:gradFill flip="none" rotWithShape="1">
          <a:gsLst>
            <a:gs pos="0">
              <a:schemeClr val="bg2">
                <a:lumMod val="50000"/>
                <a:shade val="30000"/>
                <a:satMod val="115000"/>
              </a:schemeClr>
            </a:gs>
            <a:gs pos="50000">
              <a:schemeClr val="bg2">
                <a:lumMod val="50000"/>
                <a:shade val="67500"/>
                <a:satMod val="115000"/>
              </a:schemeClr>
            </a:gs>
            <a:gs pos="100000">
              <a:schemeClr val="bg2">
                <a:lumMod val="50000"/>
                <a:shade val="100000"/>
                <a:satMod val="115000"/>
              </a:schemeClr>
            </a:gs>
          </a:gsLst>
          <a:lin ang="54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accent6">
                  <a:lumMod val="40000"/>
                  <a:lumOff val="60000"/>
                </a:schemeClr>
              </a:solidFill>
              <a:latin typeface="LATO BLACK"/>
            </a:rPr>
            <a:t>CONTROLE</a:t>
          </a:r>
          <a:r>
            <a:rPr lang="pt-BR" sz="1200" b="1" baseline="0">
              <a:solidFill>
                <a:schemeClr val="accent6">
                  <a:lumMod val="40000"/>
                  <a:lumOff val="60000"/>
                </a:schemeClr>
              </a:solidFill>
              <a:latin typeface="LATO BLACK"/>
            </a:rPr>
            <a:t> FISICO $</a:t>
          </a:r>
          <a:endParaRPr lang="pt-BR" sz="1200" b="1">
            <a:solidFill>
              <a:schemeClr val="accent6">
                <a:lumMod val="40000"/>
                <a:lumOff val="60000"/>
              </a:schemeClr>
            </a:solidFill>
            <a:latin typeface="LATO BLACK"/>
          </a:endParaRPr>
        </a:p>
      </xdr:txBody>
    </xdr:sp>
    <xdr:clientData/>
  </xdr:twoCellAnchor>
  <xdr:oneCellAnchor>
    <xdr:from>
      <xdr:col>6</xdr:col>
      <xdr:colOff>91440</xdr:colOff>
      <xdr:row>2</xdr:row>
      <xdr:rowOff>99060</xdr:rowOff>
    </xdr:from>
    <xdr:ext cx="6395356" cy="3965871"/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artisticCement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9040" y="1043940"/>
          <a:ext cx="6395356" cy="3965871"/>
        </a:xfrm>
        <a:prstGeom prst="roundRect">
          <a:avLst>
            <a:gd name="adj" fmla="val 16667"/>
          </a:avLst>
        </a:prstGeom>
        <a:ln>
          <a:noFill/>
        </a:ln>
        <a:effectLst>
          <a:outerShdw blurRad="152400" dist="12000" dir="900000" sy="98000" kx="110000" ky="200000" algn="tl" rotWithShape="0">
            <a:srgbClr val="000000">
              <a:alpha val="30000"/>
            </a:srgbClr>
          </a:outerShdw>
        </a:effectLst>
        <a:scene3d>
          <a:camera prst="perspectiveRelaxed">
            <a:rot lat="19800000" lon="1200000" rev="2082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678873</xdr:colOff>
      <xdr:row>0</xdr:row>
      <xdr:rowOff>356172</xdr:rowOff>
    </xdr:from>
    <xdr:to>
      <xdr:col>4</xdr:col>
      <xdr:colOff>367146</xdr:colOff>
      <xdr:row>0</xdr:row>
      <xdr:rowOff>629222</xdr:rowOff>
    </xdr:to>
    <xdr:sp macro="" textlink="">
      <xdr:nvSpPr>
        <xdr:cNvPr id="2" name="Retângulo 1"/>
        <xdr:cNvSpPr/>
      </xdr:nvSpPr>
      <xdr:spPr>
        <a:xfrm>
          <a:off x="1960418" y="356172"/>
          <a:ext cx="1676400" cy="27305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LATO BLACK"/>
            </a:rPr>
            <a:t>ENTRADA</a:t>
          </a:r>
        </a:p>
      </xdr:txBody>
    </xdr:sp>
    <xdr:clientData/>
  </xdr:twoCellAnchor>
  <xdr:twoCellAnchor editAs="absolute">
    <xdr:from>
      <xdr:col>4</xdr:col>
      <xdr:colOff>443921</xdr:colOff>
      <xdr:row>0</xdr:row>
      <xdr:rowOff>353287</xdr:rowOff>
    </xdr:from>
    <xdr:to>
      <xdr:col>4</xdr:col>
      <xdr:colOff>2183823</xdr:colOff>
      <xdr:row>0</xdr:row>
      <xdr:rowOff>630378</xdr:rowOff>
    </xdr:to>
    <xdr:sp macro="" textlink="">
      <xdr:nvSpPr>
        <xdr:cNvPr id="3" name="Retângulo 2"/>
        <xdr:cNvSpPr/>
      </xdr:nvSpPr>
      <xdr:spPr>
        <a:xfrm>
          <a:off x="3865993" y="353287"/>
          <a:ext cx="1758952" cy="277091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LATO BLACK"/>
            </a:rPr>
            <a:t>    </a:t>
          </a:r>
          <a:r>
            <a:rPr lang="pt-BR" sz="1400" b="1" baseline="0">
              <a:latin typeface="LATO BLACK"/>
            </a:rPr>
            <a:t> </a:t>
          </a:r>
          <a:r>
            <a:rPr lang="pt-BR" sz="1400" b="1">
              <a:latin typeface="LATO BLACK"/>
            </a:rPr>
            <a:t>SAÍDA	</a:t>
          </a:r>
        </a:p>
      </xdr:txBody>
    </xdr:sp>
    <xdr:clientData/>
  </xdr:twoCellAnchor>
  <xdr:twoCellAnchor editAs="absolute">
    <xdr:from>
      <xdr:col>4</xdr:col>
      <xdr:colOff>2186133</xdr:colOff>
      <xdr:row>0</xdr:row>
      <xdr:rowOff>349823</xdr:rowOff>
    </xdr:from>
    <xdr:to>
      <xdr:col>5</xdr:col>
      <xdr:colOff>2154383</xdr:colOff>
      <xdr:row>0</xdr:row>
      <xdr:rowOff>622873</xdr:rowOff>
    </xdr:to>
    <xdr:sp macro="" textlink="">
      <xdr:nvSpPr>
        <xdr:cNvPr id="4" name="Retângulo 3"/>
        <xdr:cNvSpPr/>
      </xdr:nvSpPr>
      <xdr:spPr>
        <a:xfrm>
          <a:off x="5677478" y="349823"/>
          <a:ext cx="3902941" cy="27305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LATO BLACK"/>
            </a:rPr>
            <a:t>SALDO ATUAL</a:t>
          </a:r>
        </a:p>
      </xdr:txBody>
    </xdr:sp>
    <xdr:clientData/>
  </xdr:twoCellAnchor>
  <xdr:twoCellAnchor editAs="absolute">
    <xdr:from>
      <xdr:col>2</xdr:col>
      <xdr:colOff>680605</xdr:colOff>
      <xdr:row>0</xdr:row>
      <xdr:rowOff>675405</xdr:rowOff>
    </xdr:from>
    <xdr:to>
      <xdr:col>4</xdr:col>
      <xdr:colOff>367148</xdr:colOff>
      <xdr:row>0</xdr:row>
      <xdr:rowOff>948455</xdr:rowOff>
    </xdr:to>
    <xdr:sp macro="" textlink="$K$5">
      <xdr:nvSpPr>
        <xdr:cNvPr id="6" name="Retângulo 5"/>
        <xdr:cNvSpPr/>
      </xdr:nvSpPr>
      <xdr:spPr>
        <a:xfrm>
          <a:off x="1962150" y="675405"/>
          <a:ext cx="1674670" cy="27305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2C00F4A-1C51-4E4A-82A7-B65905266EC8}" type="TxLink">
            <a:rPr lang="en-US" sz="1400" b="1" i="0" u="none" strike="noStrike">
              <a:solidFill>
                <a:schemeClr val="bg1"/>
              </a:solidFill>
              <a:latin typeface="LATO BLACK"/>
              <a:cs typeface="Calibri"/>
            </a:rPr>
            <a:pPr algn="ctr"/>
            <a:t> R$ 196.645,56 </a:t>
          </a:fld>
          <a:endParaRPr lang="pt-BR" sz="1400" b="1">
            <a:solidFill>
              <a:schemeClr val="bg1"/>
            </a:solidFill>
            <a:latin typeface="LATO BLACK"/>
          </a:endParaRPr>
        </a:p>
      </xdr:txBody>
    </xdr:sp>
    <xdr:clientData/>
  </xdr:twoCellAnchor>
  <xdr:twoCellAnchor editAs="absolute">
    <xdr:from>
      <xdr:col>4</xdr:col>
      <xdr:colOff>443924</xdr:colOff>
      <xdr:row>0</xdr:row>
      <xdr:rowOff>671942</xdr:rowOff>
    </xdr:from>
    <xdr:to>
      <xdr:col>4</xdr:col>
      <xdr:colOff>2181227</xdr:colOff>
      <xdr:row>0</xdr:row>
      <xdr:rowOff>949033</xdr:rowOff>
    </xdr:to>
    <xdr:sp macro="" textlink="$K$6">
      <xdr:nvSpPr>
        <xdr:cNvPr id="7" name="Retângulo 6"/>
        <xdr:cNvSpPr/>
      </xdr:nvSpPr>
      <xdr:spPr>
        <a:xfrm>
          <a:off x="3865996" y="671942"/>
          <a:ext cx="1765878" cy="277091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3B3E1D0-E75D-4DA4-812E-D28D6B37FC05}" type="TxLink">
            <a:rPr lang="en-US" sz="1400" b="1" i="0" u="none" strike="noStrike">
              <a:solidFill>
                <a:schemeClr val="bg1"/>
              </a:solidFill>
              <a:latin typeface="LATO BLACK"/>
              <a:cs typeface="Calibri"/>
            </a:rPr>
            <a:pPr algn="ctr"/>
            <a:t> R$ 216.516,28 </a:t>
          </a:fld>
          <a:endParaRPr lang="pt-BR" sz="1400" b="1">
            <a:solidFill>
              <a:schemeClr val="bg1"/>
            </a:solidFill>
            <a:latin typeface="LATO BLACK"/>
          </a:endParaRPr>
        </a:p>
      </xdr:txBody>
    </xdr:sp>
    <xdr:clientData/>
  </xdr:twoCellAnchor>
  <xdr:twoCellAnchor editAs="absolute">
    <xdr:from>
      <xdr:col>4</xdr:col>
      <xdr:colOff>2186134</xdr:colOff>
      <xdr:row>0</xdr:row>
      <xdr:rowOff>669055</xdr:rowOff>
    </xdr:from>
    <xdr:to>
      <xdr:col>5</xdr:col>
      <xdr:colOff>2154383</xdr:colOff>
      <xdr:row>0</xdr:row>
      <xdr:rowOff>942105</xdr:rowOff>
    </xdr:to>
    <xdr:sp macro="" textlink="$K$7">
      <xdr:nvSpPr>
        <xdr:cNvPr id="8" name="Retângulo 7"/>
        <xdr:cNvSpPr/>
      </xdr:nvSpPr>
      <xdr:spPr>
        <a:xfrm>
          <a:off x="5677479" y="669055"/>
          <a:ext cx="3902940" cy="27305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DF2AF83-6CCF-413B-8057-8D546879CA8C}" type="TxLink">
            <a:rPr lang="en-US" sz="1400" b="1" i="0" u="none" strike="noStrike">
              <a:solidFill>
                <a:schemeClr val="bg1"/>
              </a:solidFill>
              <a:latin typeface="LATO BLACK"/>
              <a:cs typeface="Calibri"/>
            </a:rPr>
            <a:pPr algn="ctr"/>
            <a:t>-R$ 19.870,72 </a:t>
          </a:fld>
          <a:endParaRPr lang="pt-BR" sz="1400" b="1">
            <a:solidFill>
              <a:schemeClr val="bg1"/>
            </a:solidFill>
            <a:latin typeface="LATO BLACK"/>
          </a:endParaRPr>
        </a:p>
      </xdr:txBody>
    </xdr:sp>
    <xdr:clientData/>
  </xdr:twoCellAnchor>
  <xdr:oneCellAnchor>
    <xdr:from>
      <xdr:col>0</xdr:col>
      <xdr:colOff>6923</xdr:colOff>
      <xdr:row>0</xdr:row>
      <xdr:rowOff>38100</xdr:rowOff>
    </xdr:from>
    <xdr:ext cx="2521532" cy="308264"/>
    <xdr:sp macro="" textlink="">
      <xdr:nvSpPr>
        <xdr:cNvPr id="10" name="CaixaDeTexto 9"/>
        <xdr:cNvSpPr txBox="1"/>
      </xdr:nvSpPr>
      <xdr:spPr>
        <a:xfrm>
          <a:off x="6923" y="38100"/>
          <a:ext cx="2521532" cy="3082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pt-BR" sz="1800" b="1">
              <a:solidFill>
                <a:schemeClr val="bg1"/>
              </a:solidFill>
              <a:latin typeface="LATO BLACK"/>
            </a:rPr>
            <a:t>FLUXO DE</a:t>
          </a:r>
          <a:r>
            <a:rPr lang="pt-BR" sz="1800" b="1" baseline="0">
              <a:solidFill>
                <a:schemeClr val="bg1"/>
              </a:solidFill>
              <a:latin typeface="LATO BLACK"/>
            </a:rPr>
            <a:t> CAIXA</a:t>
          </a:r>
          <a:endParaRPr lang="pt-BR" sz="1800" b="1">
            <a:solidFill>
              <a:schemeClr val="bg1"/>
            </a:solidFill>
            <a:latin typeface="LATO BLACK"/>
          </a:endParaRPr>
        </a:p>
      </xdr:txBody>
    </xdr:sp>
    <xdr:clientData/>
  </xdr:oneCellAnchor>
  <xdr:twoCellAnchor editAs="absolute">
    <xdr:from>
      <xdr:col>0</xdr:col>
      <xdr:colOff>99290</xdr:colOff>
      <xdr:row>0</xdr:row>
      <xdr:rowOff>363101</xdr:rowOff>
    </xdr:from>
    <xdr:to>
      <xdr:col>2</xdr:col>
      <xdr:colOff>609600</xdr:colOff>
      <xdr:row>0</xdr:row>
      <xdr:rowOff>636151</xdr:rowOff>
    </xdr:to>
    <xdr:sp macro="" textlink="">
      <xdr:nvSpPr>
        <xdr:cNvPr id="9" name="Retângulo 8"/>
        <xdr:cNvSpPr/>
      </xdr:nvSpPr>
      <xdr:spPr>
        <a:xfrm>
          <a:off x="99290" y="363101"/>
          <a:ext cx="1791855" cy="27305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LATO BLACK"/>
            </a:rPr>
            <a:t>SALDO INICIAL</a:t>
          </a:r>
        </a:p>
      </xdr:txBody>
    </xdr:sp>
    <xdr:clientData/>
  </xdr:twoCellAnchor>
  <xdr:twoCellAnchor editAs="absolute">
    <xdr:from>
      <xdr:col>0</xdr:col>
      <xdr:colOff>96983</xdr:colOff>
      <xdr:row>0</xdr:row>
      <xdr:rowOff>675405</xdr:rowOff>
    </xdr:from>
    <xdr:to>
      <xdr:col>2</xdr:col>
      <xdr:colOff>608977</xdr:colOff>
      <xdr:row>0</xdr:row>
      <xdr:rowOff>948455</xdr:rowOff>
    </xdr:to>
    <xdr:sp macro="" textlink="$K$4">
      <xdr:nvSpPr>
        <xdr:cNvPr id="11" name="Retângulo 10"/>
        <xdr:cNvSpPr/>
      </xdr:nvSpPr>
      <xdr:spPr>
        <a:xfrm>
          <a:off x="96983" y="675405"/>
          <a:ext cx="1793539" cy="27305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06AB1E39-CE01-45E3-A9C8-DC22D783F19D}" type="TxLink">
            <a:rPr lang="en-US" sz="1400" b="1" i="0" u="none" strike="noStrike">
              <a:solidFill>
                <a:schemeClr val="bg1"/>
              </a:solidFill>
              <a:latin typeface="LATO BLACK"/>
              <a:ea typeface="+mn-ea"/>
              <a:cs typeface="Calibri"/>
            </a:rPr>
            <a:pPr marL="0" indent="0" algn="ctr"/>
            <a:t> R$ -   </a:t>
          </a:fld>
          <a:endParaRPr lang="en-US" sz="1400" b="1">
            <a:solidFill>
              <a:schemeClr val="bg1"/>
            </a:solidFill>
            <a:latin typeface="LATO BLACK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1066800</xdr:colOff>
      <xdr:row>0</xdr:row>
      <xdr:rowOff>442652</xdr:rowOff>
    </xdr:from>
    <xdr:to>
      <xdr:col>8</xdr:col>
      <xdr:colOff>627611</xdr:colOff>
      <xdr:row>0</xdr:row>
      <xdr:rowOff>706581</xdr:rowOff>
    </xdr:to>
    <xdr:sp macro="" textlink="">
      <xdr:nvSpPr>
        <xdr:cNvPr id="12" name="Retângulo 11">
          <a:hlinkClick xmlns:r="http://schemas.openxmlformats.org/officeDocument/2006/relationships" r:id="rId1"/>
        </xdr:cNvPr>
        <xdr:cNvSpPr/>
      </xdr:nvSpPr>
      <xdr:spPr>
        <a:xfrm>
          <a:off x="10002982" y="442652"/>
          <a:ext cx="773084" cy="263929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LATO BLACK"/>
            </a:rPr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103909</xdr:colOff>
      <xdr:row>1</xdr:row>
      <xdr:rowOff>171103</xdr:rowOff>
    </xdr:from>
    <xdr:to>
      <xdr:col>5</xdr:col>
      <xdr:colOff>325580</xdr:colOff>
      <xdr:row>16</xdr:row>
      <xdr:rowOff>40351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IP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1054" y="344285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484909</xdr:colOff>
      <xdr:row>1</xdr:row>
      <xdr:rowOff>164177</xdr:rowOff>
    </xdr:from>
    <xdr:to>
      <xdr:col>8</xdr:col>
      <xdr:colOff>290947</xdr:colOff>
      <xdr:row>16</xdr:row>
      <xdr:rowOff>33425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9182" y="337359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408710</xdr:colOff>
      <xdr:row>1</xdr:row>
      <xdr:rowOff>164176</xdr:rowOff>
    </xdr:from>
    <xdr:to>
      <xdr:col>11</xdr:col>
      <xdr:colOff>408709</xdr:colOff>
      <xdr:row>16</xdr:row>
      <xdr:rowOff>33424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NT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15746" y="337358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20783</xdr:rowOff>
    </xdr:from>
    <xdr:ext cx="4246419" cy="408709"/>
    <xdr:sp macro="" textlink="">
      <xdr:nvSpPr>
        <xdr:cNvPr id="3" name="CaixaDeTexto 2"/>
        <xdr:cNvSpPr txBox="1"/>
      </xdr:nvSpPr>
      <xdr:spPr>
        <a:xfrm>
          <a:off x="0" y="20783"/>
          <a:ext cx="4246419" cy="4087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2000" b="1" baseline="0">
              <a:solidFill>
                <a:schemeClr val="bg1"/>
              </a:solidFill>
              <a:latin typeface="LATO BLACK"/>
            </a:rPr>
            <a:t>POR TIPO DE MOVIMENTAÇÃO</a:t>
          </a:r>
          <a:endParaRPr lang="pt-BR" sz="2000" b="1">
            <a:solidFill>
              <a:schemeClr val="bg1"/>
            </a:solidFill>
            <a:latin typeface="LATO BLACK"/>
          </a:endParaRPr>
        </a:p>
      </xdr:txBody>
    </xdr:sp>
    <xdr:clientData/>
  </xdr:oneCellAnchor>
  <xdr:twoCellAnchor>
    <xdr:from>
      <xdr:col>3</xdr:col>
      <xdr:colOff>678873</xdr:colOff>
      <xdr:row>0</xdr:row>
      <xdr:rowOff>90056</xdr:rowOff>
    </xdr:from>
    <xdr:to>
      <xdr:col>3</xdr:col>
      <xdr:colOff>1357746</xdr:colOff>
      <xdr:row>0</xdr:row>
      <xdr:rowOff>318656</xdr:rowOff>
    </xdr:to>
    <xdr:sp macro="" textlink="">
      <xdr:nvSpPr>
        <xdr:cNvPr id="4" name="Retângulo 3">
          <a:hlinkClick xmlns:r="http://schemas.openxmlformats.org/officeDocument/2006/relationships" r:id="rId1"/>
        </xdr:cNvPr>
        <xdr:cNvSpPr/>
      </xdr:nvSpPr>
      <xdr:spPr>
        <a:xfrm>
          <a:off x="4433455" y="90056"/>
          <a:ext cx="678873" cy="2286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LATO BLACK"/>
            </a:rPr>
            <a:t>MENU</a:t>
          </a:r>
        </a:p>
      </xdr:txBody>
    </xdr:sp>
    <xdr:clientData/>
  </xdr:twoCellAnchor>
  <xdr:oneCellAnchor>
    <xdr:from>
      <xdr:col>2</xdr:col>
      <xdr:colOff>852054</xdr:colOff>
      <xdr:row>19</xdr:row>
      <xdr:rowOff>34637</xdr:rowOff>
    </xdr:from>
    <xdr:ext cx="3491346" cy="408709"/>
    <xdr:sp macro="" textlink="">
      <xdr:nvSpPr>
        <xdr:cNvPr id="5" name="CaixaDeTexto 4"/>
        <xdr:cNvSpPr txBox="1"/>
      </xdr:nvSpPr>
      <xdr:spPr>
        <a:xfrm>
          <a:off x="3498272" y="3595255"/>
          <a:ext cx="3491346" cy="4087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2000" b="1" baseline="0">
              <a:solidFill>
                <a:schemeClr val="bg1"/>
              </a:solidFill>
              <a:latin typeface="LATO BLACK"/>
            </a:rPr>
            <a:t>POR CONTA CONTÁBIL</a:t>
          </a:r>
          <a:endParaRPr lang="pt-BR" sz="2000" b="1">
            <a:solidFill>
              <a:schemeClr val="bg1"/>
            </a:solidFill>
            <a:latin typeface="LATO BLACK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167006</xdr:colOff>
      <xdr:row>1</xdr:row>
      <xdr:rowOff>38946</xdr:rowOff>
    </xdr:from>
    <xdr:to>
      <xdr:col>59</xdr:col>
      <xdr:colOff>153428</xdr:colOff>
      <xdr:row>15</xdr:row>
      <xdr:rowOff>160626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99907</xdr:colOff>
      <xdr:row>16</xdr:row>
      <xdr:rowOff>45720</xdr:rowOff>
    </xdr:from>
    <xdr:to>
      <xdr:col>30</xdr:col>
      <xdr:colOff>85927</xdr:colOff>
      <xdr:row>30</xdr:row>
      <xdr:rowOff>167400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177801</xdr:colOff>
      <xdr:row>16</xdr:row>
      <xdr:rowOff>42334</xdr:rowOff>
    </xdr:from>
    <xdr:to>
      <xdr:col>59</xdr:col>
      <xdr:colOff>163821</xdr:colOff>
      <xdr:row>30</xdr:row>
      <xdr:rowOff>164014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99060</xdr:colOff>
      <xdr:row>1</xdr:row>
      <xdr:rowOff>37888</xdr:rowOff>
    </xdr:from>
    <xdr:to>
      <xdr:col>30</xdr:col>
      <xdr:colOff>85482</xdr:colOff>
      <xdr:row>15</xdr:row>
      <xdr:rowOff>159568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0</xdr:row>
      <xdr:rowOff>107372</xdr:rowOff>
    </xdr:from>
    <xdr:to>
      <xdr:col>3</xdr:col>
      <xdr:colOff>191192</xdr:colOff>
      <xdr:row>0</xdr:row>
      <xdr:rowOff>358833</xdr:rowOff>
    </xdr:to>
    <xdr:sp macro="" textlink="">
      <xdr:nvSpPr>
        <xdr:cNvPr id="6" name="Retângulo 5">
          <a:hlinkClick xmlns:r="http://schemas.openxmlformats.org/officeDocument/2006/relationships" r:id="rId5"/>
        </xdr:cNvPr>
        <xdr:cNvSpPr/>
      </xdr:nvSpPr>
      <xdr:spPr>
        <a:xfrm>
          <a:off x="228600" y="107372"/>
          <a:ext cx="671252" cy="251461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LATO BLACK"/>
            </a:rPr>
            <a:t>MENU</a:t>
          </a:r>
        </a:p>
      </xdr:txBody>
    </xdr:sp>
    <xdr:clientData/>
  </xdr:twoCellAnchor>
  <xdr:oneCellAnchor>
    <xdr:from>
      <xdr:col>21</xdr:col>
      <xdr:colOff>22860</xdr:colOff>
      <xdr:row>0</xdr:row>
      <xdr:rowOff>0</xdr:rowOff>
    </xdr:from>
    <xdr:ext cx="4211782" cy="408709"/>
    <xdr:sp macro="" textlink="">
      <xdr:nvSpPr>
        <xdr:cNvPr id="7" name="CaixaDeTexto 6"/>
        <xdr:cNvSpPr txBox="1"/>
      </xdr:nvSpPr>
      <xdr:spPr>
        <a:xfrm>
          <a:off x="4983480" y="0"/>
          <a:ext cx="4211782" cy="4087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2000" b="1">
              <a:solidFill>
                <a:schemeClr val="bg1"/>
              </a:solidFill>
              <a:latin typeface="LATO BLACK"/>
            </a:rPr>
            <a:t>DASHBOARD 1</a:t>
          </a:r>
        </a:p>
      </xdr:txBody>
    </xdr:sp>
    <xdr:clientData/>
  </xdr:oneCellAnchor>
  <xdr:twoCellAnchor>
    <xdr:from>
      <xdr:col>1</xdr:col>
      <xdr:colOff>99060</xdr:colOff>
      <xdr:row>31</xdr:row>
      <xdr:rowOff>60960</xdr:rowOff>
    </xdr:from>
    <xdr:to>
      <xdr:col>30</xdr:col>
      <xdr:colOff>85080</xdr:colOff>
      <xdr:row>45</xdr:row>
      <xdr:rowOff>182640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106680</xdr:colOff>
      <xdr:row>46</xdr:row>
      <xdr:rowOff>76200</xdr:rowOff>
    </xdr:from>
    <xdr:to>
      <xdr:col>30</xdr:col>
      <xdr:colOff>92700</xdr:colOff>
      <xdr:row>61</xdr:row>
      <xdr:rowOff>15000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175260</xdr:colOff>
      <xdr:row>31</xdr:row>
      <xdr:rowOff>60960</xdr:rowOff>
    </xdr:from>
    <xdr:to>
      <xdr:col>59</xdr:col>
      <xdr:colOff>161280</xdr:colOff>
      <xdr:row>45</xdr:row>
      <xdr:rowOff>182640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114300</xdr:colOff>
      <xdr:row>61</xdr:row>
      <xdr:rowOff>99060</xdr:rowOff>
    </xdr:from>
    <xdr:to>
      <xdr:col>30</xdr:col>
      <xdr:colOff>100320</xdr:colOff>
      <xdr:row>76</xdr:row>
      <xdr:rowOff>37860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182880</xdr:colOff>
      <xdr:row>46</xdr:row>
      <xdr:rowOff>76200</xdr:rowOff>
    </xdr:from>
    <xdr:to>
      <xdr:col>59</xdr:col>
      <xdr:colOff>168900</xdr:colOff>
      <xdr:row>61</xdr:row>
      <xdr:rowOff>15000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190500</xdr:colOff>
      <xdr:row>61</xdr:row>
      <xdr:rowOff>99060</xdr:rowOff>
    </xdr:from>
    <xdr:to>
      <xdr:col>59</xdr:col>
      <xdr:colOff>176520</xdr:colOff>
      <xdr:row>76</xdr:row>
      <xdr:rowOff>37860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190500</xdr:colOff>
      <xdr:row>76</xdr:row>
      <xdr:rowOff>121920</xdr:rowOff>
    </xdr:from>
    <xdr:to>
      <xdr:col>59</xdr:col>
      <xdr:colOff>176520</xdr:colOff>
      <xdr:row>91</xdr:row>
      <xdr:rowOff>60720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114300</xdr:colOff>
      <xdr:row>76</xdr:row>
      <xdr:rowOff>121920</xdr:rowOff>
    </xdr:from>
    <xdr:to>
      <xdr:col>30</xdr:col>
      <xdr:colOff>100320</xdr:colOff>
      <xdr:row>91</xdr:row>
      <xdr:rowOff>60720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114300</xdr:colOff>
      <xdr:row>91</xdr:row>
      <xdr:rowOff>129540</xdr:rowOff>
    </xdr:from>
    <xdr:to>
      <xdr:col>30</xdr:col>
      <xdr:colOff>100320</xdr:colOff>
      <xdr:row>106</xdr:row>
      <xdr:rowOff>68340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68580</xdr:rowOff>
    </xdr:from>
    <xdr:to>
      <xdr:col>59</xdr:col>
      <xdr:colOff>144780</xdr:colOff>
      <xdr:row>6</xdr:row>
      <xdr:rowOff>99060</xdr:rowOff>
    </xdr:to>
    <xdr:sp macro="" textlink="">
      <xdr:nvSpPr>
        <xdr:cNvPr id="6" name="Retângulo 5"/>
        <xdr:cNvSpPr/>
      </xdr:nvSpPr>
      <xdr:spPr>
        <a:xfrm>
          <a:off x="289560" y="510540"/>
          <a:ext cx="13792200" cy="94488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64423</xdr:colOff>
      <xdr:row>7</xdr:row>
      <xdr:rowOff>79663</xdr:rowOff>
    </xdr:from>
    <xdr:to>
      <xdr:col>30</xdr:col>
      <xdr:colOff>53340</xdr:colOff>
      <xdr:row>22</xdr:row>
      <xdr:rowOff>79664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156555</xdr:colOff>
      <xdr:row>7</xdr:row>
      <xdr:rowOff>65117</xdr:rowOff>
    </xdr:from>
    <xdr:to>
      <xdr:col>59</xdr:col>
      <xdr:colOff>152400</xdr:colOff>
      <xdr:row>22</xdr:row>
      <xdr:rowOff>65117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167640</xdr:colOff>
      <xdr:row>4</xdr:row>
      <xdr:rowOff>68581</xdr:rowOff>
    </xdr:from>
    <xdr:to>
      <xdr:col>10</xdr:col>
      <xdr:colOff>61906</xdr:colOff>
      <xdr:row>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IP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1059181"/>
              <a:ext cx="1784026" cy="3733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58881</xdr:colOff>
      <xdr:row>22</xdr:row>
      <xdr:rowOff>144088</xdr:rowOff>
    </xdr:from>
    <xdr:to>
      <xdr:col>30</xdr:col>
      <xdr:colOff>60960</xdr:colOff>
      <xdr:row>37</xdr:row>
      <xdr:rowOff>144089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160020</xdr:colOff>
      <xdr:row>22</xdr:row>
      <xdr:rowOff>136468</xdr:rowOff>
    </xdr:from>
    <xdr:to>
      <xdr:col>59</xdr:col>
      <xdr:colOff>152401</xdr:colOff>
      <xdr:row>37</xdr:row>
      <xdr:rowOff>129540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58882</xdr:colOff>
      <xdr:row>38</xdr:row>
      <xdr:rowOff>37407</xdr:rowOff>
    </xdr:from>
    <xdr:to>
      <xdr:col>30</xdr:col>
      <xdr:colOff>76200</xdr:colOff>
      <xdr:row>53</xdr:row>
      <xdr:rowOff>37406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68580</xdr:colOff>
      <xdr:row>1</xdr:row>
      <xdr:rowOff>99060</xdr:rowOff>
    </xdr:from>
    <xdr:to>
      <xdr:col>34</xdr:col>
      <xdr:colOff>215520</xdr:colOff>
      <xdr:row>6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A 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0" y="541020"/>
              <a:ext cx="5580000" cy="815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ou versões superiores. Não mova ou redimensione.</a:t>
              </a:r>
            </a:p>
          </xdr:txBody>
        </xdr:sp>
      </mc:Fallback>
    </mc:AlternateContent>
    <xdr:clientData/>
  </xdr:twoCellAnchor>
  <xdr:twoCellAnchor>
    <xdr:from>
      <xdr:col>1</xdr:col>
      <xdr:colOff>68580</xdr:colOff>
      <xdr:row>0</xdr:row>
      <xdr:rowOff>114992</xdr:rowOff>
    </xdr:from>
    <xdr:to>
      <xdr:col>4</xdr:col>
      <xdr:colOff>31172</xdr:colOff>
      <xdr:row>0</xdr:row>
      <xdr:rowOff>366453</xdr:rowOff>
    </xdr:to>
    <xdr:sp macro="" textlink="">
      <xdr:nvSpPr>
        <xdr:cNvPr id="11" name="Retângulo 10">
          <a:hlinkClick xmlns:r="http://schemas.openxmlformats.org/officeDocument/2006/relationships" r:id="rId6"/>
        </xdr:cNvPr>
        <xdr:cNvSpPr/>
      </xdr:nvSpPr>
      <xdr:spPr>
        <a:xfrm>
          <a:off x="304800" y="114992"/>
          <a:ext cx="671252" cy="251461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LATO BLACK"/>
            </a:rPr>
            <a:t>MENU</a:t>
          </a:r>
        </a:p>
      </xdr:txBody>
    </xdr:sp>
    <xdr:clientData/>
  </xdr:twoCellAnchor>
  <xdr:oneCellAnchor>
    <xdr:from>
      <xdr:col>21</xdr:col>
      <xdr:colOff>22860</xdr:colOff>
      <xdr:row>0</xdr:row>
      <xdr:rowOff>0</xdr:rowOff>
    </xdr:from>
    <xdr:ext cx="4211782" cy="408709"/>
    <xdr:sp macro="" textlink="">
      <xdr:nvSpPr>
        <xdr:cNvPr id="12" name="CaixaDeTexto 11"/>
        <xdr:cNvSpPr txBox="1"/>
      </xdr:nvSpPr>
      <xdr:spPr>
        <a:xfrm>
          <a:off x="4983480" y="0"/>
          <a:ext cx="4211782" cy="4087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2000" b="1">
              <a:solidFill>
                <a:schemeClr val="bg1"/>
              </a:solidFill>
              <a:latin typeface="LATO BLACK"/>
            </a:rPr>
            <a:t>DASHBOARD 2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382728</xdr:rowOff>
    </xdr:from>
    <xdr:to>
      <xdr:col>1</xdr:col>
      <xdr:colOff>572655</xdr:colOff>
      <xdr:row>0</xdr:row>
      <xdr:rowOff>655778</xdr:rowOff>
    </xdr:to>
    <xdr:sp macro="" textlink="">
      <xdr:nvSpPr>
        <xdr:cNvPr id="2" name="Retângulo 1"/>
        <xdr:cNvSpPr/>
      </xdr:nvSpPr>
      <xdr:spPr>
        <a:xfrm>
          <a:off x="38100" y="382728"/>
          <a:ext cx="1324264" cy="27305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ENTRADA</a:t>
          </a:r>
        </a:p>
      </xdr:txBody>
    </xdr:sp>
    <xdr:clientData/>
  </xdr:twoCellAnchor>
  <xdr:twoCellAnchor editAs="absolute">
    <xdr:from>
      <xdr:col>1</xdr:col>
      <xdr:colOff>693305</xdr:colOff>
      <xdr:row>0</xdr:row>
      <xdr:rowOff>382728</xdr:rowOff>
    </xdr:from>
    <xdr:to>
      <xdr:col>2</xdr:col>
      <xdr:colOff>1124527</xdr:colOff>
      <xdr:row>0</xdr:row>
      <xdr:rowOff>655778</xdr:rowOff>
    </xdr:to>
    <xdr:sp macro="" textlink="">
      <xdr:nvSpPr>
        <xdr:cNvPr id="3" name="Retângulo 2"/>
        <xdr:cNvSpPr/>
      </xdr:nvSpPr>
      <xdr:spPr>
        <a:xfrm>
          <a:off x="1483014" y="382728"/>
          <a:ext cx="1319645" cy="27305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         SAÍDA	</a:t>
          </a:r>
        </a:p>
      </xdr:txBody>
    </xdr:sp>
    <xdr:clientData/>
  </xdr:twoCellAnchor>
  <xdr:twoCellAnchor editAs="absolute">
    <xdr:from>
      <xdr:col>2</xdr:col>
      <xdr:colOff>1238827</xdr:colOff>
      <xdr:row>0</xdr:row>
      <xdr:rowOff>382728</xdr:rowOff>
    </xdr:from>
    <xdr:to>
      <xdr:col>3</xdr:col>
      <xdr:colOff>977324</xdr:colOff>
      <xdr:row>0</xdr:row>
      <xdr:rowOff>655778</xdr:rowOff>
    </xdr:to>
    <xdr:sp macro="" textlink="">
      <xdr:nvSpPr>
        <xdr:cNvPr id="4" name="Retângulo 3"/>
        <xdr:cNvSpPr/>
      </xdr:nvSpPr>
      <xdr:spPr>
        <a:xfrm>
          <a:off x="2916959" y="382728"/>
          <a:ext cx="1324841" cy="27305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SALDO ATUAL</a:t>
          </a:r>
        </a:p>
      </xdr:txBody>
    </xdr:sp>
    <xdr:clientData/>
  </xdr:twoCellAnchor>
  <xdr:twoCellAnchor editAs="absolute">
    <xdr:from>
      <xdr:col>0</xdr:col>
      <xdr:colOff>38100</xdr:colOff>
      <xdr:row>0</xdr:row>
      <xdr:rowOff>681178</xdr:rowOff>
    </xdr:from>
    <xdr:to>
      <xdr:col>1</xdr:col>
      <xdr:colOff>572655</xdr:colOff>
      <xdr:row>0</xdr:row>
      <xdr:rowOff>954228</xdr:rowOff>
    </xdr:to>
    <xdr:sp macro="" textlink="$K$2">
      <xdr:nvSpPr>
        <xdr:cNvPr id="5" name="Retângulo 4"/>
        <xdr:cNvSpPr/>
      </xdr:nvSpPr>
      <xdr:spPr>
        <a:xfrm>
          <a:off x="38100" y="681178"/>
          <a:ext cx="1324264" cy="27305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2C00F4A-1C51-4E4A-82A7-B65905266EC8}" type="TxLink">
            <a:rPr lang="en-US" sz="14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R$ 48.890,50 </a:t>
          </a:fld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693305</xdr:colOff>
      <xdr:row>0</xdr:row>
      <xdr:rowOff>681178</xdr:rowOff>
    </xdr:from>
    <xdr:to>
      <xdr:col>2</xdr:col>
      <xdr:colOff>1124527</xdr:colOff>
      <xdr:row>0</xdr:row>
      <xdr:rowOff>954228</xdr:rowOff>
    </xdr:to>
    <xdr:sp macro="" textlink="$K$3">
      <xdr:nvSpPr>
        <xdr:cNvPr id="6" name="Retângulo 5"/>
        <xdr:cNvSpPr/>
      </xdr:nvSpPr>
      <xdr:spPr>
        <a:xfrm>
          <a:off x="1483014" y="681178"/>
          <a:ext cx="1319645" cy="27305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3B3E1D0-E75D-4DA4-812E-D28D6B37FC05}" type="TxLink">
            <a:rPr lang="en-US" sz="14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R$ 42.534,90 </a:t>
          </a:fld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1231899</xdr:colOff>
      <xdr:row>0</xdr:row>
      <xdr:rowOff>688103</xdr:rowOff>
    </xdr:from>
    <xdr:to>
      <xdr:col>3</xdr:col>
      <xdr:colOff>975015</xdr:colOff>
      <xdr:row>0</xdr:row>
      <xdr:rowOff>961153</xdr:rowOff>
    </xdr:to>
    <xdr:sp macro="" textlink="$K$4">
      <xdr:nvSpPr>
        <xdr:cNvPr id="7" name="Retângulo 6"/>
        <xdr:cNvSpPr/>
      </xdr:nvSpPr>
      <xdr:spPr>
        <a:xfrm>
          <a:off x="2910031" y="688103"/>
          <a:ext cx="1329460" cy="27305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DF2AF83-6CCF-413B-8057-8D546879CA8C}" type="TxLink">
            <a:rPr lang="en-US" sz="14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R$ 6.355,60 </a:t>
          </a:fld>
          <a:endParaRPr lang="pt-BR" sz="1400" b="1">
            <a:solidFill>
              <a:schemeClr val="bg1"/>
            </a:solidFill>
          </a:endParaRPr>
        </a:p>
      </xdr:txBody>
    </xdr:sp>
    <xdr:clientData/>
  </xdr:twoCellAnchor>
  <xdr:oneCellAnchor>
    <xdr:from>
      <xdr:col>0</xdr:col>
      <xdr:colOff>0</xdr:colOff>
      <xdr:row>0</xdr:row>
      <xdr:rowOff>53685</xdr:rowOff>
    </xdr:from>
    <xdr:ext cx="2306782" cy="241300"/>
    <xdr:sp macro="" textlink="">
      <xdr:nvSpPr>
        <xdr:cNvPr id="8" name="CaixaDeTexto 7"/>
        <xdr:cNvSpPr txBox="1"/>
      </xdr:nvSpPr>
      <xdr:spPr>
        <a:xfrm>
          <a:off x="0" y="53685"/>
          <a:ext cx="2306782" cy="241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pt-BR" sz="1800" b="1">
              <a:solidFill>
                <a:schemeClr val="bg1"/>
              </a:solidFill>
            </a:rPr>
            <a:t>CONTROLE</a:t>
          </a:r>
          <a:r>
            <a:rPr lang="pt-BR" sz="1800" b="1" baseline="0">
              <a:solidFill>
                <a:schemeClr val="bg1"/>
              </a:solidFill>
            </a:rPr>
            <a:t> FISICO $</a:t>
          </a:r>
          <a:endParaRPr lang="pt-BR" sz="1800" b="1">
            <a:solidFill>
              <a:schemeClr val="bg1"/>
            </a:solidFill>
          </a:endParaRPr>
        </a:p>
      </xdr:txBody>
    </xdr:sp>
    <xdr:clientData/>
  </xdr:oneCellAnchor>
  <xdr:twoCellAnchor>
    <xdr:from>
      <xdr:col>7</xdr:col>
      <xdr:colOff>1262495</xdr:colOff>
      <xdr:row>0</xdr:row>
      <xdr:rowOff>65232</xdr:rowOff>
    </xdr:from>
    <xdr:to>
      <xdr:col>7</xdr:col>
      <xdr:colOff>1933747</xdr:colOff>
      <xdr:row>0</xdr:row>
      <xdr:rowOff>316693</xdr:rowOff>
    </xdr:to>
    <xdr:sp macro="" textlink="">
      <xdr:nvSpPr>
        <xdr:cNvPr id="9" name="Retângulo 8">
          <a:hlinkClick xmlns:r="http://schemas.openxmlformats.org/officeDocument/2006/relationships" r:id="rId1"/>
        </xdr:cNvPr>
        <xdr:cNvSpPr/>
      </xdr:nvSpPr>
      <xdr:spPr>
        <a:xfrm>
          <a:off x="6423313" y="65232"/>
          <a:ext cx="671252" cy="251461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LATO BLACK"/>
            </a:rPr>
            <a:t>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0</xdr:row>
      <xdr:rowOff>129540</xdr:rowOff>
    </xdr:from>
    <xdr:to>
      <xdr:col>1</xdr:col>
      <xdr:colOff>2148840</xdr:colOff>
      <xdr:row>0</xdr:row>
      <xdr:rowOff>457200</xdr:rowOff>
    </xdr:to>
    <xdr:sp macro="" textlink="">
      <xdr:nvSpPr>
        <xdr:cNvPr id="3" name="Retângulo 2"/>
        <xdr:cNvSpPr/>
      </xdr:nvSpPr>
      <xdr:spPr>
        <a:xfrm>
          <a:off x="762000" y="129540"/>
          <a:ext cx="3421380" cy="32766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PLANO</a:t>
          </a:r>
          <a:r>
            <a:rPr lang="pt-BR" sz="2000" baseline="0"/>
            <a:t> DE </a:t>
          </a:r>
          <a:r>
            <a:rPr lang="pt-BR" sz="2000" b="1" baseline="0"/>
            <a:t>CONTAS</a:t>
          </a:r>
          <a:r>
            <a:rPr lang="pt-BR" sz="2000" baseline="0"/>
            <a:t> 2023</a:t>
          </a:r>
          <a:endParaRPr lang="pt-BR" sz="2000"/>
        </a:p>
      </xdr:txBody>
    </xdr:sp>
    <xdr:clientData/>
  </xdr:twoCellAnchor>
  <xdr:twoCellAnchor>
    <xdr:from>
      <xdr:col>1</xdr:col>
      <xdr:colOff>2651760</xdr:colOff>
      <xdr:row>0</xdr:row>
      <xdr:rowOff>167640</xdr:rowOff>
    </xdr:from>
    <xdr:to>
      <xdr:col>1</xdr:col>
      <xdr:colOff>3323012</xdr:colOff>
      <xdr:row>0</xdr:row>
      <xdr:rowOff>419101</xdr:rowOff>
    </xdr:to>
    <xdr:sp macro="" textlink="">
      <xdr:nvSpPr>
        <xdr:cNvPr id="4" name="Retângulo 3">
          <a:hlinkClick xmlns:r="http://schemas.openxmlformats.org/officeDocument/2006/relationships" r:id="rId1"/>
        </xdr:cNvPr>
        <xdr:cNvSpPr/>
      </xdr:nvSpPr>
      <xdr:spPr>
        <a:xfrm>
          <a:off x="4686300" y="167640"/>
          <a:ext cx="671252" cy="251461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LATO BLACK"/>
            </a:rPr>
            <a:t>MENU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ntrole%20Financeiro_Oficial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" refreshedDate="44988.62635486111" missingItemsLimit="0" createdVersion="6" refreshedVersion="5" minRefreshableVersion="3" recordCount="32">
  <cacheSource type="worksheet">
    <worksheetSource ref="A9:I43" sheet="Fluxo de Caixa" r:id="rId2"/>
  </cacheSource>
  <cacheFields count="9">
    <cacheField name="DATA " numFmtId="14">
      <sharedItems containsSemiMixedTypes="0" containsNonDate="0" containsDate="1" containsString="0" minDate="2023-03-01T00:00:00" maxDate="2023-03-04T00:00:00" count="3">
        <d v="2023-03-01T00:00:00"/>
        <d v="2023-03-02T00:00:00"/>
        <d v="2023-03-03T00:00:00"/>
      </sharedItems>
    </cacheField>
    <cacheField name="MÊS" numFmtId="0">
      <sharedItems count="1">
        <s v="MAR"/>
      </sharedItems>
    </cacheField>
    <cacheField name="TIPO" numFmtId="0">
      <sharedItems count="2">
        <s v="ENTRADA"/>
        <s v="SAÍDA"/>
      </sharedItems>
    </cacheField>
    <cacheField name="CONTA" numFmtId="0">
      <sharedItems count="5">
        <s v="FATURAMENTO "/>
        <s v="FINANCEIRAS"/>
        <s v="PESSOAL"/>
        <s v="COMPRAS"/>
        <s v="CONSUMO"/>
      </sharedItems>
    </cacheField>
    <cacheField name="ORIGEM" numFmtId="0">
      <sharedItems count="9">
        <s v="VENDAS"/>
        <s v="TAXAS MAQUINAS CARTÃO"/>
        <s v="SALÁRIOS / TAXAS"/>
        <s v="ITENS DE BAR"/>
        <s v="ADIANTAMENTO TAXAS"/>
        <s v="ITENS DE COZINHA"/>
        <s v="ITENS DIVERSOS"/>
        <s v="MATERIAL HIGIENE/LIMPEZA"/>
        <s v="RETIRADA SÓCIOS"/>
      </sharedItems>
    </cacheField>
    <cacheField name="DESCRIÇÃO" numFmtId="0">
      <sharedItems count="19">
        <s v="VENDAS"/>
        <s v="TAXAS DÉBITO"/>
        <s v="TAXAS CRÉDITO"/>
        <s v="SALÁRIOS / TAXAS"/>
        <s v="BOTANICAL GIN"/>
        <s v="ADINTAMENTO DANIEL"/>
        <s v="DESTILADOS"/>
        <s v="DIVERSOS"/>
        <s v="OLEO DE ALGODÃO"/>
        <s v="SOFT DRINKS"/>
        <s v="FRIOS"/>
        <s v="CHOPP MUTUM"/>
        <s v="PÃO"/>
        <s v="ITENS DIVERSOS"/>
        <s v="DISPENSERS"/>
        <s v="CHOPP PILSEN"/>
        <s v="CHOPP IPA"/>
        <s v="CO2"/>
        <s v="RETIRADA RENAN"/>
      </sharedItems>
    </cacheField>
    <cacheField name="VALOR " numFmtId="44">
      <sharedItems containsSemiMixedTypes="0" containsString="0" containsNumber="1" minValue="47.78" maxValue="12681.85"/>
    </cacheField>
    <cacheField name="SALDO ATUAL" numFmtId="44">
      <sharedItems containsSemiMixedTypes="0" containsString="0" containsNumber="1" minValue="2332.1" maxValue="21976.11"/>
    </cacheField>
    <cacheField name="MEIO" numFmtId="0">
      <sharedItems count="4">
        <s v="DINHEIRO"/>
        <s v="DÉBITO"/>
        <s v="CRÉDITO"/>
        <s v="PIX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elo" refreshedDate="44991.731714814814" createdVersion="6" refreshedVersion="6" minRefreshableVersion="3" recordCount="29">
  <cacheSource type="worksheet">
    <worksheetSource name="Tabela12"/>
  </cacheSource>
  <cacheFields count="9">
    <cacheField name="DATA " numFmtId="14">
      <sharedItems containsSemiMixedTypes="0" containsNonDate="0" containsDate="1" containsString="0" minDate="2023-03-01T00:00:00" maxDate="2023-03-07T00:00:00"/>
    </cacheField>
    <cacheField name="MÊS" numFmtId="0">
      <sharedItems count="1">
        <s v="MAR"/>
      </sharedItems>
    </cacheField>
    <cacheField name="TIPO" numFmtId="0">
      <sharedItems count="2">
        <s v="SAÍDA"/>
        <s v="ENTRADA"/>
      </sharedItems>
    </cacheField>
    <cacheField name="CONTA" numFmtId="0">
      <sharedItems count="6">
        <s v="COMPRAS"/>
        <s v="PESSOAL"/>
        <s v="CONSUMO"/>
        <s v="FATURAMENTO "/>
        <s v="FINANCEIRAS"/>
        <s v="ENTRETENIMENTO"/>
      </sharedItems>
    </cacheField>
    <cacheField name="ORIGEM" numFmtId="0">
      <sharedItems count="10">
        <s v="ITENS DE BAR"/>
        <s v="ADIANTAMENTO TAXAS"/>
        <s v="ITENS DE COZINHA"/>
        <s v="ITENS DIVERSOS"/>
        <s v="MATERIAL HIGIENE/LIMPEZA"/>
        <s v="VENDAS"/>
        <s v="TAXAS ADM CARTÃO"/>
        <s v="SALÁRIOS / TAXAS"/>
        <s v="BANDAS "/>
        <s v="RETIRADA SÓCIOS" u="1"/>
      </sharedItems>
    </cacheField>
    <cacheField name="DESCRIÇÃO" numFmtId="0">
      <sharedItems count="20">
        <s v="BOTANICAL GIN"/>
        <s v="ADINTAMENTO DANIEL"/>
        <s v="DESTILADOS"/>
        <s v="DIVERSOS"/>
        <s v="OLEO DE ALGODÃO"/>
        <s v="SOFT DRINKS"/>
        <s v="FRIOS"/>
        <s v="CHOPP MUTUM"/>
        <s v="PÃO"/>
        <s v="ITENS DIVERSOS"/>
        <s v="DISPENSERS"/>
        <s v="CHOPP PILSEN"/>
        <s v="CHOPP IPA"/>
        <s v="CO2"/>
        <s v="VENDAS"/>
        <s v="DÉBITO"/>
        <s v="CRÉDITO"/>
        <s v="SALÁRIOS / TAXAS FDS"/>
        <s v="BANDAS FDS"/>
        <s v="RETIRADA RENAN" u="1"/>
      </sharedItems>
    </cacheField>
    <cacheField name="VALOR " numFmtId="44">
      <sharedItems containsSemiMixedTypes="0" containsString="0" containsNumber="1" minValue="47.78" maxValue="48375.25"/>
    </cacheField>
    <cacheField name="SALDO ATUAL" numFmtId="44">
      <sharedItems containsSemiMixedTypes="0" containsString="0" containsNumber="1" minValue="-17419.77" maxValue="71776.639999999999"/>
    </cacheField>
    <cacheField name="MEIO" numFmtId="0">
      <sharedItems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x v="0"/>
    <x v="0"/>
    <n v="2332.1"/>
    <n v="2332.1"/>
    <x v="0"/>
  </r>
  <r>
    <x v="0"/>
    <x v="0"/>
    <x v="0"/>
    <x v="0"/>
    <x v="0"/>
    <x v="0"/>
    <n v="12681.85"/>
    <n v="15013.95"/>
    <x v="1"/>
  </r>
  <r>
    <x v="0"/>
    <x v="0"/>
    <x v="0"/>
    <x v="0"/>
    <x v="0"/>
    <x v="0"/>
    <n v="6361.16"/>
    <n v="21375.11"/>
    <x v="2"/>
  </r>
  <r>
    <x v="0"/>
    <x v="0"/>
    <x v="0"/>
    <x v="0"/>
    <x v="0"/>
    <x v="0"/>
    <n v="601"/>
    <n v="21976.11"/>
    <x v="3"/>
  </r>
  <r>
    <x v="0"/>
    <x v="0"/>
    <x v="1"/>
    <x v="1"/>
    <x v="1"/>
    <x v="1"/>
    <n v="160.33000000000001"/>
    <n v="21815.78"/>
    <x v="1"/>
  </r>
  <r>
    <x v="0"/>
    <x v="0"/>
    <x v="1"/>
    <x v="1"/>
    <x v="1"/>
    <x v="2"/>
    <n v="700.4"/>
    <n v="21115.379999999997"/>
    <x v="1"/>
  </r>
  <r>
    <x v="0"/>
    <x v="0"/>
    <x v="1"/>
    <x v="2"/>
    <x v="2"/>
    <x v="3"/>
    <n v="160"/>
    <n v="20955.379999999997"/>
    <x v="0"/>
  </r>
  <r>
    <x v="0"/>
    <x v="0"/>
    <x v="1"/>
    <x v="3"/>
    <x v="3"/>
    <x v="4"/>
    <n v="718.8"/>
    <n v="20236.579999999998"/>
    <x v="3"/>
  </r>
  <r>
    <x v="0"/>
    <x v="0"/>
    <x v="1"/>
    <x v="2"/>
    <x v="4"/>
    <x v="5"/>
    <n v="650"/>
    <n v="19586.579999999998"/>
    <x v="3"/>
  </r>
  <r>
    <x v="0"/>
    <x v="0"/>
    <x v="1"/>
    <x v="3"/>
    <x v="3"/>
    <x v="6"/>
    <n v="671.6"/>
    <n v="18914.98"/>
    <x v="1"/>
  </r>
  <r>
    <x v="0"/>
    <x v="0"/>
    <x v="1"/>
    <x v="3"/>
    <x v="5"/>
    <x v="7"/>
    <n v="235.44"/>
    <n v="18679.54"/>
    <x v="1"/>
  </r>
  <r>
    <x v="0"/>
    <x v="0"/>
    <x v="1"/>
    <x v="3"/>
    <x v="5"/>
    <x v="7"/>
    <n v="47.78"/>
    <n v="18631.760000000002"/>
    <x v="1"/>
  </r>
  <r>
    <x v="0"/>
    <x v="0"/>
    <x v="1"/>
    <x v="3"/>
    <x v="5"/>
    <x v="7"/>
    <n v="741.28"/>
    <n v="17890.480000000003"/>
    <x v="1"/>
  </r>
  <r>
    <x v="0"/>
    <x v="0"/>
    <x v="1"/>
    <x v="3"/>
    <x v="3"/>
    <x v="7"/>
    <n v="141.72999999999999"/>
    <n v="17748.750000000004"/>
    <x v="1"/>
  </r>
  <r>
    <x v="1"/>
    <x v="0"/>
    <x v="1"/>
    <x v="3"/>
    <x v="5"/>
    <x v="8"/>
    <n v="357.41"/>
    <n v="17391.340000000004"/>
    <x v="1"/>
  </r>
  <r>
    <x v="1"/>
    <x v="0"/>
    <x v="1"/>
    <x v="3"/>
    <x v="3"/>
    <x v="9"/>
    <n v="2184.4299999999998"/>
    <n v="15206.910000000003"/>
    <x v="1"/>
  </r>
  <r>
    <x v="1"/>
    <x v="0"/>
    <x v="1"/>
    <x v="3"/>
    <x v="5"/>
    <x v="10"/>
    <n v="843.66"/>
    <n v="14363.250000000004"/>
    <x v="1"/>
  </r>
  <r>
    <x v="1"/>
    <x v="0"/>
    <x v="1"/>
    <x v="3"/>
    <x v="3"/>
    <x v="11"/>
    <n v="657"/>
    <n v="13706.250000000004"/>
    <x v="1"/>
  </r>
  <r>
    <x v="1"/>
    <x v="0"/>
    <x v="1"/>
    <x v="3"/>
    <x v="5"/>
    <x v="12"/>
    <n v="670.25"/>
    <n v="13036.000000000004"/>
    <x v="1"/>
  </r>
  <r>
    <x v="1"/>
    <x v="0"/>
    <x v="1"/>
    <x v="4"/>
    <x v="6"/>
    <x v="13"/>
    <n v="1492.98"/>
    <n v="11543.020000000004"/>
    <x v="1"/>
  </r>
  <r>
    <x v="1"/>
    <x v="0"/>
    <x v="1"/>
    <x v="3"/>
    <x v="3"/>
    <x v="6"/>
    <n v="315.85000000000002"/>
    <n v="11227.170000000004"/>
    <x v="1"/>
  </r>
  <r>
    <x v="1"/>
    <x v="0"/>
    <x v="1"/>
    <x v="4"/>
    <x v="7"/>
    <x v="14"/>
    <n v="1139.76"/>
    <n v="10087.410000000003"/>
    <x v="1"/>
  </r>
  <r>
    <x v="1"/>
    <x v="0"/>
    <x v="1"/>
    <x v="3"/>
    <x v="3"/>
    <x v="15"/>
    <n v="1060"/>
    <n v="9027.4100000000035"/>
    <x v="1"/>
  </r>
  <r>
    <x v="1"/>
    <x v="0"/>
    <x v="1"/>
    <x v="3"/>
    <x v="3"/>
    <x v="16"/>
    <n v="483"/>
    <n v="8544.4100000000035"/>
    <x v="1"/>
  </r>
  <r>
    <x v="1"/>
    <x v="0"/>
    <x v="1"/>
    <x v="3"/>
    <x v="3"/>
    <x v="15"/>
    <n v="3180"/>
    <n v="5364.4100000000035"/>
    <x v="1"/>
  </r>
  <r>
    <x v="1"/>
    <x v="0"/>
    <x v="1"/>
    <x v="3"/>
    <x v="3"/>
    <x v="16"/>
    <n v="966"/>
    <n v="4398.4100000000035"/>
    <x v="1"/>
  </r>
  <r>
    <x v="1"/>
    <x v="0"/>
    <x v="1"/>
    <x v="3"/>
    <x v="3"/>
    <x v="17"/>
    <n v="144"/>
    <n v="4254.4100000000035"/>
    <x v="1"/>
  </r>
  <r>
    <x v="1"/>
    <x v="0"/>
    <x v="1"/>
    <x v="2"/>
    <x v="8"/>
    <x v="18"/>
    <n v="300"/>
    <n v="3954.4100000000035"/>
    <x v="1"/>
  </r>
  <r>
    <x v="2"/>
    <x v="0"/>
    <x v="0"/>
    <x v="0"/>
    <x v="0"/>
    <x v="0"/>
    <n v="691.9"/>
    <n v="4646.3100000000031"/>
    <x v="0"/>
  </r>
  <r>
    <x v="2"/>
    <x v="0"/>
    <x v="0"/>
    <x v="0"/>
    <x v="0"/>
    <x v="0"/>
    <n v="3045.5"/>
    <n v="7691.8100000000031"/>
    <x v="1"/>
  </r>
  <r>
    <x v="2"/>
    <x v="0"/>
    <x v="0"/>
    <x v="0"/>
    <x v="0"/>
    <x v="0"/>
    <n v="2091.5"/>
    <n v="9783.3100000000031"/>
    <x v="2"/>
  </r>
  <r>
    <x v="2"/>
    <x v="0"/>
    <x v="0"/>
    <x v="0"/>
    <x v="0"/>
    <x v="0"/>
    <n v="264"/>
    <n v="10047.31000000000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d v="2023-03-01T00:00:00"/>
    <x v="0"/>
    <x v="0"/>
    <x v="0"/>
    <x v="0"/>
    <x v="0"/>
    <n v="718.8"/>
    <n v="-718.8"/>
    <s v="DINHEIRO"/>
  </r>
  <r>
    <d v="2023-03-01T00:00:00"/>
    <x v="0"/>
    <x v="0"/>
    <x v="1"/>
    <x v="1"/>
    <x v="1"/>
    <n v="650"/>
    <n v="-1368.8"/>
    <s v="DÉBITO"/>
  </r>
  <r>
    <d v="2023-03-01T00:00:00"/>
    <x v="0"/>
    <x v="0"/>
    <x v="0"/>
    <x v="0"/>
    <x v="0"/>
    <n v="718.8"/>
    <n v="-2087.6"/>
    <s v="PIX"/>
  </r>
  <r>
    <d v="2023-03-01T00:00:00"/>
    <x v="0"/>
    <x v="0"/>
    <x v="0"/>
    <x v="0"/>
    <x v="2"/>
    <n v="671.6"/>
    <n v="-2759.2"/>
    <s v="DÉBITO"/>
  </r>
  <r>
    <d v="2023-03-01T00:00:00"/>
    <x v="0"/>
    <x v="0"/>
    <x v="0"/>
    <x v="2"/>
    <x v="3"/>
    <n v="235.44"/>
    <n v="-2994.64"/>
    <s v="DÉBITO"/>
  </r>
  <r>
    <d v="2023-03-01T00:00:00"/>
    <x v="0"/>
    <x v="0"/>
    <x v="0"/>
    <x v="2"/>
    <x v="3"/>
    <n v="47.78"/>
    <n v="-3042.42"/>
    <s v="DÉBITO"/>
  </r>
  <r>
    <d v="2023-03-01T00:00:00"/>
    <x v="0"/>
    <x v="0"/>
    <x v="0"/>
    <x v="2"/>
    <x v="3"/>
    <n v="741.28"/>
    <n v="-3783.7"/>
    <s v="DÉBITO"/>
  </r>
  <r>
    <d v="2023-03-01T00:00:00"/>
    <x v="0"/>
    <x v="0"/>
    <x v="0"/>
    <x v="0"/>
    <x v="3"/>
    <n v="141.72999999999999"/>
    <n v="-3925.43"/>
    <s v="DÉBITO"/>
  </r>
  <r>
    <d v="2023-03-02T00:00:00"/>
    <x v="0"/>
    <x v="0"/>
    <x v="0"/>
    <x v="2"/>
    <x v="4"/>
    <n v="357.41"/>
    <n v="-4282.84"/>
    <s v="DÉBITO"/>
  </r>
  <r>
    <d v="2023-03-02T00:00:00"/>
    <x v="0"/>
    <x v="0"/>
    <x v="0"/>
    <x v="0"/>
    <x v="5"/>
    <n v="2184.4299999999998"/>
    <n v="-6467.27"/>
    <s v="DÉBITO"/>
  </r>
  <r>
    <d v="2023-03-02T00:00:00"/>
    <x v="0"/>
    <x v="0"/>
    <x v="0"/>
    <x v="2"/>
    <x v="6"/>
    <n v="843.66"/>
    <n v="-7310.93"/>
    <s v="DÉBITO"/>
  </r>
  <r>
    <d v="2023-03-02T00:00:00"/>
    <x v="0"/>
    <x v="0"/>
    <x v="0"/>
    <x v="0"/>
    <x v="7"/>
    <n v="657"/>
    <n v="-7967.93"/>
    <s v="DÉBITO"/>
  </r>
  <r>
    <d v="2023-03-02T00:00:00"/>
    <x v="0"/>
    <x v="0"/>
    <x v="0"/>
    <x v="2"/>
    <x v="8"/>
    <n v="670.25"/>
    <n v="-8638.18"/>
    <s v="DÉBITO"/>
  </r>
  <r>
    <d v="2023-03-02T00:00:00"/>
    <x v="0"/>
    <x v="0"/>
    <x v="2"/>
    <x v="3"/>
    <x v="9"/>
    <n v="1492.98"/>
    <n v="-10131.16"/>
    <s v="DÉBITO"/>
  </r>
  <r>
    <d v="2023-03-02T00:00:00"/>
    <x v="0"/>
    <x v="0"/>
    <x v="0"/>
    <x v="0"/>
    <x v="2"/>
    <n v="315.85000000000002"/>
    <n v="-10447.01"/>
    <s v="DÉBITO"/>
  </r>
  <r>
    <d v="2023-03-02T00:00:00"/>
    <x v="0"/>
    <x v="0"/>
    <x v="2"/>
    <x v="4"/>
    <x v="10"/>
    <n v="1139.76"/>
    <n v="-11586.77"/>
    <s v="DÉBITO"/>
  </r>
  <r>
    <d v="2023-03-02T00:00:00"/>
    <x v="0"/>
    <x v="0"/>
    <x v="0"/>
    <x v="0"/>
    <x v="11"/>
    <n v="1060"/>
    <n v="-12646.77"/>
    <s v="DÉBITO"/>
  </r>
  <r>
    <d v="2023-03-02T00:00:00"/>
    <x v="0"/>
    <x v="0"/>
    <x v="0"/>
    <x v="0"/>
    <x v="12"/>
    <n v="483"/>
    <n v="-13129.77"/>
    <s v="DÉBITO"/>
  </r>
  <r>
    <d v="2023-03-02T00:00:00"/>
    <x v="0"/>
    <x v="0"/>
    <x v="0"/>
    <x v="0"/>
    <x v="11"/>
    <n v="3180"/>
    <n v="-16309.77"/>
    <s v="DÉBITO"/>
  </r>
  <r>
    <d v="2023-03-02T00:00:00"/>
    <x v="0"/>
    <x v="0"/>
    <x v="0"/>
    <x v="0"/>
    <x v="12"/>
    <n v="966"/>
    <n v="-17275.77"/>
    <s v="DÉBITO"/>
  </r>
  <r>
    <d v="2023-03-02T00:00:00"/>
    <x v="0"/>
    <x v="0"/>
    <x v="0"/>
    <x v="0"/>
    <x v="13"/>
    <n v="144"/>
    <n v="-17419.77"/>
    <s v="DÉBITO"/>
  </r>
  <r>
    <d v="2023-03-06T00:00:00"/>
    <x v="0"/>
    <x v="1"/>
    <x v="3"/>
    <x v="5"/>
    <x v="14"/>
    <n v="7958.5"/>
    <n v="-9461.27"/>
    <s v="DINHEIRO"/>
  </r>
  <r>
    <d v="2023-03-06T00:00:00"/>
    <x v="0"/>
    <x v="1"/>
    <x v="3"/>
    <x v="5"/>
    <x v="14"/>
    <n v="48375.25"/>
    <n v="38913.979999999996"/>
    <s v="DÉBITO"/>
  </r>
  <r>
    <d v="2023-03-06T00:00:00"/>
    <x v="0"/>
    <x v="1"/>
    <x v="3"/>
    <x v="5"/>
    <x v="14"/>
    <n v="31040.66"/>
    <n v="69954.64"/>
    <s v="CRÉDITO"/>
  </r>
  <r>
    <d v="2023-03-06T00:00:00"/>
    <x v="0"/>
    <x v="1"/>
    <x v="3"/>
    <x v="5"/>
    <x v="14"/>
    <n v="1822"/>
    <n v="71776.639999999999"/>
    <s v="PIX"/>
  </r>
  <r>
    <d v="2023-03-06T00:00:00"/>
    <x v="0"/>
    <x v="0"/>
    <x v="4"/>
    <x v="6"/>
    <x v="15"/>
    <n v="610.78"/>
    <n v="71165.86"/>
    <s v="DÉBITO"/>
  </r>
  <r>
    <d v="2023-03-06T00:00:00"/>
    <x v="0"/>
    <x v="0"/>
    <x v="4"/>
    <x v="6"/>
    <x v="16"/>
    <n v="3418.54"/>
    <n v="67747.320000000007"/>
    <s v="DÉBITO"/>
  </r>
  <r>
    <d v="2023-03-06T00:00:00"/>
    <x v="0"/>
    <x v="0"/>
    <x v="1"/>
    <x v="7"/>
    <x v="17"/>
    <n v="1251.5"/>
    <n v="66495.820000000007"/>
    <s v="DINHEIRO"/>
  </r>
  <r>
    <d v="2023-03-06T00:00:00"/>
    <x v="0"/>
    <x v="0"/>
    <x v="5"/>
    <x v="8"/>
    <x v="18"/>
    <n v="200"/>
    <n v="66295.820000000007"/>
    <s v="DINHEIR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outline="1" outlineData="1" multipleFieldFilters="0" rowHeaderCaption="ORIGEM" colHeaderCaption="NATUREZA">
  <location ref="A3:C40" firstHeaderRow="1" firstDataRow="2" firstDataCol="1"/>
  <pivotFields count="9">
    <pivotField numFmtId="14" showAll="0"/>
    <pivotField showAll="0">
      <items count="2">
        <item x="0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7">
        <item x="0"/>
        <item x="2"/>
        <item x="5"/>
        <item x="3"/>
        <item x="4"/>
        <item x="1"/>
        <item t="default"/>
      </items>
    </pivotField>
    <pivotField axis="axisRow" showAll="0">
      <items count="11">
        <item x="1"/>
        <item x="8"/>
        <item x="0"/>
        <item x="2"/>
        <item x="3"/>
        <item x="4"/>
        <item m="1" x="9"/>
        <item x="7"/>
        <item x="6"/>
        <item x="5"/>
        <item t="default"/>
      </items>
    </pivotField>
    <pivotField axis="axisRow" showAll="0">
      <items count="21">
        <item x="1"/>
        <item x="18"/>
        <item x="0"/>
        <item x="12"/>
        <item x="7"/>
        <item x="11"/>
        <item x="13"/>
        <item x="16"/>
        <item x="15"/>
        <item x="2"/>
        <item x="10"/>
        <item x="3"/>
        <item x="6"/>
        <item x="9"/>
        <item x="4"/>
        <item x="8"/>
        <item m="1" x="19"/>
        <item x="17"/>
        <item x="5"/>
        <item x="14"/>
        <item t="default"/>
      </items>
    </pivotField>
    <pivotField dataField="1" numFmtId="44" showAll="0"/>
    <pivotField numFmtId="44" showAll="0"/>
    <pivotField showAll="0"/>
  </pivotFields>
  <rowFields count="3">
    <field x="3"/>
    <field x="4"/>
    <field x="5"/>
  </rowFields>
  <rowItems count="36">
    <i>
      <x/>
    </i>
    <i r="1">
      <x v="2"/>
    </i>
    <i r="2">
      <x v="2"/>
    </i>
    <i r="2">
      <x v="3"/>
    </i>
    <i r="2">
      <x v="4"/>
    </i>
    <i r="2">
      <x v="5"/>
    </i>
    <i r="2">
      <x v="6"/>
    </i>
    <i r="2">
      <x v="9"/>
    </i>
    <i r="2">
      <x v="11"/>
    </i>
    <i r="2">
      <x v="18"/>
    </i>
    <i r="1">
      <x v="3"/>
    </i>
    <i r="2">
      <x v="11"/>
    </i>
    <i r="2">
      <x v="12"/>
    </i>
    <i r="2">
      <x v="14"/>
    </i>
    <i r="2">
      <x v="15"/>
    </i>
    <i>
      <x v="1"/>
    </i>
    <i r="1">
      <x v="4"/>
    </i>
    <i r="2">
      <x v="13"/>
    </i>
    <i r="1">
      <x v="5"/>
    </i>
    <i r="2">
      <x v="10"/>
    </i>
    <i>
      <x v="2"/>
    </i>
    <i r="1">
      <x v="1"/>
    </i>
    <i r="2">
      <x v="1"/>
    </i>
    <i>
      <x v="3"/>
    </i>
    <i r="1">
      <x v="9"/>
    </i>
    <i r="2">
      <x v="19"/>
    </i>
    <i>
      <x v="4"/>
    </i>
    <i r="1">
      <x v="8"/>
    </i>
    <i r="2">
      <x v="7"/>
    </i>
    <i r="2">
      <x v="8"/>
    </i>
    <i>
      <x v="5"/>
    </i>
    <i r="1">
      <x/>
    </i>
    <i r="2">
      <x/>
    </i>
    <i r="1">
      <x v="7"/>
    </i>
    <i r="2">
      <x v="17"/>
    </i>
    <i t="grand">
      <x/>
    </i>
  </rowItems>
  <colFields count="1">
    <field x="2"/>
  </colFields>
  <colItems count="2">
    <i>
      <x/>
    </i>
    <i>
      <x v="1"/>
    </i>
  </colItems>
  <dataFields count="1">
    <dataField name="CONTA." fld="6" baseField="3" baseItem="0" numFmtId="164"/>
  </dataFields>
  <formats count="25">
    <format dxfId="111">
      <pivotArea type="all" dataOnly="0" outline="0" fieldPosition="0"/>
    </format>
    <format dxfId="110">
      <pivotArea outline="0" collapsedLevelsAreSubtotals="1" fieldPosition="0"/>
    </format>
    <format dxfId="109">
      <pivotArea type="origin" dataOnly="0" labelOnly="1" outline="0" fieldPosition="0"/>
    </format>
    <format dxfId="108">
      <pivotArea field="2" type="button" dataOnly="0" labelOnly="1" outline="0" axis="axisCol" fieldPosition="0"/>
    </format>
    <format dxfId="107">
      <pivotArea type="topRight" dataOnly="0" labelOnly="1" outline="0" fieldPosition="0"/>
    </format>
    <format dxfId="106">
      <pivotArea field="3" type="button" dataOnly="0" labelOnly="1" outline="0" axis="axisRow" fieldPosition="0"/>
    </format>
    <format dxfId="105">
      <pivotArea dataOnly="0" labelOnly="1" fieldPosition="0">
        <references count="1">
          <reference field="3" count="0"/>
        </references>
      </pivotArea>
    </format>
    <format dxfId="104">
      <pivotArea dataOnly="0" labelOnly="1" grandRow="1" outline="0" fieldPosition="0"/>
    </format>
    <format dxfId="103">
      <pivotArea dataOnly="0" labelOnly="1" fieldPosition="0">
        <references count="2">
          <reference field="3" count="1" selected="0">
            <x v="0"/>
          </reference>
          <reference field="4" count="2">
            <x v="2"/>
            <x v="3"/>
          </reference>
        </references>
      </pivotArea>
    </format>
    <format dxfId="102">
      <pivotArea dataOnly="0" labelOnly="1" fieldPosition="0">
        <references count="2">
          <reference field="3" count="1" selected="0">
            <x v="1"/>
          </reference>
          <reference field="4" count="2">
            <x v="4"/>
            <x v="5"/>
          </reference>
        </references>
      </pivotArea>
    </format>
    <format dxfId="101">
      <pivotArea dataOnly="0" labelOnly="1" fieldPosition="0">
        <references count="2">
          <reference field="3" count="1" selected="0">
            <x v="2"/>
          </reference>
          <reference field="4" count="1">
            <x v="1"/>
          </reference>
        </references>
      </pivotArea>
    </format>
    <format dxfId="100">
      <pivotArea dataOnly="0" labelOnly="1" fieldPosition="0">
        <references count="2">
          <reference field="3" count="1" selected="0">
            <x v="3"/>
          </reference>
          <reference field="4" count="1">
            <x v="9"/>
          </reference>
        </references>
      </pivotArea>
    </format>
    <format dxfId="99">
      <pivotArea dataOnly="0" labelOnly="1" fieldPosition="0">
        <references count="2">
          <reference field="3" count="1" selected="0">
            <x v="4"/>
          </reference>
          <reference field="4" count="1">
            <x v="8"/>
          </reference>
        </references>
      </pivotArea>
    </format>
    <format dxfId="98">
      <pivotArea dataOnly="0" labelOnly="1" fieldPosition="0">
        <references count="2">
          <reference field="3" count="1" selected="0">
            <x v="5"/>
          </reference>
          <reference field="4" count="3">
            <x v="0"/>
            <x v="6"/>
            <x v="7"/>
          </reference>
        </references>
      </pivotArea>
    </format>
    <format dxfId="97">
      <pivotArea dataOnly="0" labelOnly="1" fieldPosition="0">
        <references count="3">
          <reference field="3" count="1" selected="0">
            <x v="0"/>
          </reference>
          <reference field="4" count="1" selected="0">
            <x v="2"/>
          </reference>
          <reference field="5" count="8">
            <x v="2"/>
            <x v="3"/>
            <x v="4"/>
            <x v="5"/>
            <x v="6"/>
            <x v="9"/>
            <x v="11"/>
            <x v="18"/>
          </reference>
        </references>
      </pivotArea>
    </format>
    <format dxfId="96">
      <pivotArea dataOnly="0" labelOnly="1" fieldPosition="0">
        <references count="3">
          <reference field="3" count="1" selected="0">
            <x v="0"/>
          </reference>
          <reference field="4" count="1" selected="0">
            <x v="3"/>
          </reference>
          <reference field="5" count="4">
            <x v="11"/>
            <x v="12"/>
            <x v="14"/>
            <x v="15"/>
          </reference>
        </references>
      </pivotArea>
    </format>
    <format dxfId="95">
      <pivotArea dataOnly="0" labelOnly="1" fieldPosition="0">
        <references count="3">
          <reference field="3" count="1" selected="0">
            <x v="1"/>
          </reference>
          <reference field="4" count="1" selected="0">
            <x v="4"/>
          </reference>
          <reference field="5" count="1">
            <x v="13"/>
          </reference>
        </references>
      </pivotArea>
    </format>
    <format dxfId="94">
      <pivotArea dataOnly="0" labelOnly="1" fieldPosition="0">
        <references count="3">
          <reference field="3" count="1" selected="0">
            <x v="1"/>
          </reference>
          <reference field="4" count="1" selected="0">
            <x v="5"/>
          </reference>
          <reference field="5" count="1">
            <x v="10"/>
          </reference>
        </references>
      </pivotArea>
    </format>
    <format dxfId="93">
      <pivotArea dataOnly="0" labelOnly="1" fieldPosition="0">
        <references count="3">
          <reference field="3" count="1" selected="0">
            <x v="2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92">
      <pivotArea dataOnly="0" labelOnly="1" fieldPosition="0">
        <references count="3">
          <reference field="3" count="1" selected="0">
            <x v="3"/>
          </reference>
          <reference field="4" count="1" selected="0">
            <x v="9"/>
          </reference>
          <reference field="5" count="1">
            <x v="19"/>
          </reference>
        </references>
      </pivotArea>
    </format>
    <format dxfId="91">
      <pivotArea dataOnly="0" labelOnly="1" fieldPosition="0">
        <references count="3">
          <reference field="3" count="1" selected="0">
            <x v="4"/>
          </reference>
          <reference field="4" count="1" selected="0">
            <x v="8"/>
          </reference>
          <reference field="5" count="2">
            <x v="7"/>
            <x v="8"/>
          </reference>
        </references>
      </pivotArea>
    </format>
    <format dxfId="90">
      <pivotArea dataOnly="0" labelOnly="1" fieldPosition="0">
        <references count="3">
          <reference field="3" count="1" selected="0">
            <x v="5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89">
      <pivotArea dataOnly="0" labelOnly="1" fieldPosition="0">
        <references count="3">
          <reference field="3" count="1" selected="0">
            <x v="5"/>
          </reference>
          <reference field="4" count="1" selected="0">
            <x v="6"/>
          </reference>
          <reference field="5" count="1">
            <x v="16"/>
          </reference>
        </references>
      </pivotArea>
    </format>
    <format dxfId="88">
      <pivotArea dataOnly="0" labelOnly="1" fieldPosition="0">
        <references count="3">
          <reference field="3" count="1" selected="0">
            <x v="5"/>
          </reference>
          <reference field="4" count="1" selected="0">
            <x v="7"/>
          </reference>
          <reference field="5" count="1">
            <x v="17"/>
          </reference>
        </references>
      </pivotArea>
    </format>
    <format dxfId="87">
      <pivotArea dataOnly="0" labelOnly="1" fieldPosition="0">
        <references count="1">
          <reference field="2" count="0"/>
        </references>
      </pivotArea>
    </format>
  </formats>
  <pivotTableStyleInfo name="PivotStyleMedium1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MatHigieneLimp" cacheId="1" applyNumberFormats="0" applyBorderFormats="0" applyFontFormats="0" applyPatternFormats="0" applyAlignmentFormats="0" applyWidthHeightFormats="1" dataCaption="Valores" updatedVersion="5" minRefreshableVersion="5" itemPrintTitles="1" createdVersion="6" indent="0" outline="1" outlineData="1" multipleFieldFilters="0" chartFormat="30" rowHeaderCaption="Mat Limpeza">
  <location ref="J3:K5" firstHeaderRow="1" firstDataRow="1" firstDataCol="1" rowPageCount="1" colPageCount="1"/>
  <pivotFields count="9">
    <pivotField showAll="0">
      <items count="4">
        <item x="0"/>
        <item x="1"/>
        <item x="2"/>
        <item t="default"/>
      </items>
    </pivotField>
    <pivotField axis="axisRow" multipleItemSelectionAllowed="1" showAll="0">
      <items count="2">
        <item x="0"/>
        <item t="default"/>
      </items>
    </pivotField>
    <pivotField multipleItemSelectionAllowe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">
    <i>
      <x/>
    </i>
    <i t="grand">
      <x/>
    </i>
  </rowItems>
  <colItems count="1">
    <i/>
  </colItems>
  <pageFields count="1">
    <pageField fld="5" hier="-1"/>
  </pageFields>
  <dataFields count="1">
    <dataField name="VALOR" fld="6" baseField="9" baseItem="1" numFmtId="164"/>
  </dataFields>
  <chartFormats count="14"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527" name="DATA ">
      <autoFilter ref="A1">
        <filterColumn colId="0">
          <customFilters and="1">
            <customFilter operator="greaterThanOrEqual" val="44958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Chopp" cacheId="1" applyNumberFormats="0" applyBorderFormats="0" applyFontFormats="0" applyPatternFormats="0" applyAlignmentFormats="0" applyWidthHeightFormats="1" dataCaption="Valores" updatedVersion="5" minRefreshableVersion="5" itemPrintTitles="1" createdVersion="6" indent="0" outline="1" outlineData="1" multipleFieldFilters="0" chartFormat="26" rowHeaderCaption="Chopp">
  <location ref="G3:H5" firstHeaderRow="1" firstDataRow="1" firstDataCol="1" rowPageCount="1" colPageCount="1"/>
  <pivotFields count="9">
    <pivotField showAll="0">
      <items count="4">
        <item x="0"/>
        <item x="1"/>
        <item x="2"/>
        <item t="default"/>
      </items>
    </pivotField>
    <pivotField axis="axisRow" multipleItemSelectionAllowed="1" showAll="0">
      <items count="2">
        <item x="0"/>
        <item t="default"/>
      </items>
    </pivotField>
    <pivotField multipleItemSelectionAllowe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">
    <i>
      <x/>
    </i>
    <i t="grand">
      <x/>
    </i>
  </rowItems>
  <colItems count="1">
    <i/>
  </colItems>
  <pageFields count="1">
    <pageField fld="5" hier="-1"/>
  </pageFields>
  <dataFields count="1">
    <dataField name="VALOR" fld="6" baseField="9" baseItem="1" numFmtId="164"/>
  </dataFields>
  <chartFormats count="13"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527" name="DATA ">
      <autoFilter ref="A1">
        <filterColumn colId="0">
          <customFilters and="1">
            <customFilter operator="greaterThanOrEqual" val="44958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Conta" cacheId="1" applyNumberFormats="0" applyBorderFormats="0" applyFontFormats="0" applyPatternFormats="0" applyAlignmentFormats="0" applyWidthHeightFormats="1" dataCaption="Valores" updatedVersion="5" minRefreshableVersion="5" itemPrintTitles="1" createdVersion="6" indent="0" outline="1" outlineData="1" multipleFieldFilters="0" chartFormat="22" rowHeaderCaption="Conta">
  <location ref="D3:E7" firstHeaderRow="1" firstDataRow="1" firstDataCol="1" rowPageCount="1" colPageCount="1"/>
  <pivotFields count="9">
    <pivotField showAll="0">
      <items count="4">
        <item x="0"/>
        <item x="1"/>
        <item x="2"/>
        <item t="default"/>
      </items>
    </pivotField>
    <pivotField axis="axisPage" multipleItemSelectionAllowed="1" showAll="0">
      <items count="2">
        <item x="0"/>
        <item t="default"/>
      </items>
    </pivotField>
    <pivotField multipleItemSelectionAllowed="1" showAll="0"/>
    <pivotField axis="axisRow" showAll="0" sortType="descending">
      <items count="6">
        <item h="1" x="0"/>
        <item x="1"/>
        <item x="2"/>
        <item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">
    <i>
      <x v="3"/>
    </i>
    <i>
      <x v="2"/>
    </i>
    <i>
      <x v="1"/>
    </i>
    <i t="grand">
      <x/>
    </i>
  </rowItems>
  <colItems count="1">
    <i/>
  </colItems>
  <pageFields count="1">
    <pageField fld="1" hier="-1"/>
  </pageFields>
  <dataFields count="1">
    <dataField name="VALOR" fld="6" baseField="9" baseItem="1" numFmtId="164"/>
  </dataFields>
  <chartFormats count="8"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650" name="DATA ">
      <autoFilter ref="A1">
        <filterColumn colId="0">
          <customFilters and="1">
            <customFilter operator="greaterThanOrEqual" val="44958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Meio" cacheId="1" applyNumberFormats="0" applyBorderFormats="0" applyFontFormats="0" applyPatternFormats="0" applyAlignmentFormats="0" applyWidthHeightFormats="1" dataCaption="Valores" updatedVersion="6" minRefreshableVersion="5" itemPrintTitles="1" createdVersion="6" indent="0" outline="1" outlineData="1" multipleFieldFilters="0" chartFormat="22" rowHeaderCaption="Meio">
  <location ref="A3:B8" firstHeaderRow="1" firstDataRow="1" firstDataCol="1" rowPageCount="1" colPageCount="1"/>
  <pivotFields count="9">
    <pivotField showAll="0">
      <items count="4">
        <item x="0"/>
        <item x="1"/>
        <item x="2"/>
        <item t="default"/>
      </items>
    </pivotField>
    <pivotField axis="axisPage" multipleItemSelectionAllowed="1" showAll="0">
      <items count="2">
        <item x="0"/>
        <item t="default"/>
      </items>
    </pivotField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5">
    <i>
      <x v="1"/>
    </i>
    <i>
      <x v="2"/>
    </i>
    <i>
      <x/>
    </i>
    <i>
      <x v="3"/>
    </i>
    <i t="grand">
      <x/>
    </i>
  </rowItems>
  <colItems count="1">
    <i/>
  </colItems>
  <pageFields count="1">
    <pageField fld="1" hier="-1"/>
  </pageFields>
  <dataFields count="1">
    <dataField name="VALOR" fld="6" baseField="9" baseItem="1" numFmtId="164"/>
  </dataFields>
  <chartFormats count="8"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757" name="DATA ">
      <autoFilter ref="A1">
        <filterColumn colId="0">
          <customFilters and="1">
            <customFilter operator="greaterThanOrEqual" val="44958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Eletrecidade" cacheId="1" applyNumberFormats="0" applyBorderFormats="0" applyFontFormats="0" applyPatternFormats="0" applyAlignmentFormats="0" applyWidthHeightFormats="1" dataCaption="Valores" updatedVersion="5" minRefreshableVersion="5" itemPrintTitles="1" createdVersion="6" indent="0" outline="1" outlineData="1" multipleFieldFilters="0" chartFormat="38" rowHeaderCaption="Eletricidade">
  <location ref="A20:B22" firstHeaderRow="1" firstDataRow="1" firstDataCol="1" rowPageCount="1" colPageCount="1"/>
  <pivotFields count="9">
    <pivotField showAll="0">
      <items count="4">
        <item x="0"/>
        <item x="1"/>
        <item x="2"/>
        <item t="default"/>
      </items>
    </pivotField>
    <pivotField axis="axisRow" multipleItemSelectionAllowed="1" showAll="0">
      <items count="2">
        <item x="0"/>
        <item t="default"/>
      </items>
    </pivotField>
    <pivotField multipleItemSelectionAllowe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multipleItemSelectionAllowed="1" showAll="0"/>
    <pivotField dataField="1"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">
    <i>
      <x/>
    </i>
    <i t="grand">
      <x/>
    </i>
  </rowItems>
  <colItems count="1">
    <i/>
  </colItems>
  <pageFields count="1">
    <pageField fld="4" hier="-1"/>
  </pageFields>
  <dataFields count="1">
    <dataField name="VALOR" fld="6" baseField="9" baseItem="1" numFmtId="164"/>
  </dataFields>
  <chartFormats count="16"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527" name="DATA ">
      <autoFilter ref="A1">
        <filterColumn colId="0">
          <customFilters and="1">
            <customFilter operator="greaterThanOrEqual" val="44958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TIPO1" sourceName="TIPO">
  <pivotTables>
    <pivotTable tabId="13" name="Meio"/>
  </pivotTables>
  <data>
    <tabular pivotCacheId="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TIPO" sourceName="TIPO">
  <pivotTables>
    <pivotTable tabId="17" name="Tabela dinâmica1"/>
  </pivotTables>
  <data>
    <tabular pivotCacheId="3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17" name="Tabela dinâmica1"/>
  </pivotTables>
  <data>
    <tabular pivotCacheId="3">
      <items count="1"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ONTA" sourceName="CONTA">
  <pivotTables>
    <pivotTable tabId="17" name="Tabela dinâmica1"/>
  </pivotTables>
  <data>
    <tabular pivotCacheId="3">
      <items count="6">
        <i x="0" s="1"/>
        <i x="2" s="1"/>
        <i x="5" s="1"/>
        <i x="3" s="1"/>
        <i x="4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" cache="SegmentaçãodeDados_TIPO" caption="TIPO" rowHeight="234950"/>
  <slicer name="MÊS" cache="SegmentaçãodeDados_MÊS" caption="MÊS" rowHeight="234950"/>
  <slicer name="CONTA" cache="SegmentaçãodeDados_CONTA" caption="CONTA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 2" cache="SegmentaçãodeDados_TIPO1" caption="TIPO" columnCount="2" showCaption="0" style="SlicerStyleLight4 2" rowHeight="180000"/>
</slicers>
</file>

<file path=xl/tables/table1.xml><?xml version="1.0" encoding="utf-8"?>
<table xmlns="http://schemas.openxmlformats.org/spreadsheetml/2006/main" id="12" name="Tabela12" displayName="Tabela12" ref="A9:I167" totalsRowShown="0" headerRowDxfId="122" dataDxfId="121">
  <autoFilter ref="A9:I167"/>
  <sortState ref="A10:I167">
    <sortCondition ref="A9:A167"/>
  </sortState>
  <tableColumns count="9">
    <tableColumn id="1" name="DATA " dataDxfId="120" dataCellStyle="Hiperlink"/>
    <tableColumn id="2" name="MÊS" dataDxfId="119" dataCellStyle="Hiperlink">
      <calculatedColumnFormula>UPPER(TEXT(A10,"MMM"))</calculatedColumnFormula>
    </tableColumn>
    <tableColumn id="3" name="TIPO" dataDxfId="118"/>
    <tableColumn id="4" name="CONTA" dataDxfId="117"/>
    <tableColumn id="5" name="ORIGEM" dataDxfId="116"/>
    <tableColumn id="6" name="DESCRIÇÃO" dataDxfId="115"/>
    <tableColumn id="7" name="VALOR " dataDxfId="114" dataCellStyle="Moeda"/>
    <tableColumn id="8" name="SALDO ATUAL" dataDxfId="113" dataCellStyle="Moeda">
      <calculatedColumnFormula>H9+IF(C10="ENTRADA",G10,-G10)</calculatedColumnFormula>
    </tableColumn>
    <tableColumn id="9" name="MEIO" dataDxfId="112"/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id="8" name="ENTRETENIMENTO" displayName="ENTRETENIMENTO" ref="G1:G4" totalsRowShown="0" headerRowDxfId="53" dataDxfId="51" headerRowBorderDxfId="52" tableBorderDxfId="50" totalsRowBorderDxfId="49">
  <autoFilter ref="G1:G4"/>
  <sortState ref="G2:G4">
    <sortCondition ref="G1:G4"/>
  </sortState>
  <tableColumns count="1">
    <tableColumn id="1" name="ENTRETENIMENTO" dataDxfId="48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9" name="CONSUMO" displayName="CONSUMO" ref="I1:I9" totalsRowShown="0" headerRowDxfId="47" dataDxfId="45" headerRowBorderDxfId="46" tableBorderDxfId="44" totalsRowBorderDxfId="43">
  <autoFilter ref="I1:I9"/>
  <sortState ref="I2:I9">
    <sortCondition ref="I1:I9"/>
  </sortState>
  <tableColumns count="1">
    <tableColumn id="1" name="CONSUMO" dataDxfId="42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id="10" name="PESSOAL" displayName="PESSOAL" ref="A9:A33" totalsRowShown="0" headerRowDxfId="41" dataDxfId="39" headerRowBorderDxfId="40" tableBorderDxfId="38" totalsRowBorderDxfId="37">
  <autoFilter ref="A9:A33"/>
  <sortState ref="A10:A33">
    <sortCondition ref="A9:A33"/>
  </sortState>
  <tableColumns count="1">
    <tableColumn id="1" name="PESSOAL" dataDxfId="36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11" name="PREDIAL" displayName="PREDIAL" ref="C9:C17" totalsRowShown="0" headerRowDxfId="35" dataDxfId="33" headerRowBorderDxfId="34" tableBorderDxfId="32" totalsRowBorderDxfId="31">
  <autoFilter ref="C9:C17"/>
  <sortState ref="C10:C17">
    <sortCondition ref="C9:C17"/>
  </sortState>
  <tableColumns count="1">
    <tableColumn id="1" name="PREDIAL" dataDxfId="30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id="15" name="ADMINISTRATIVAS" displayName="ADMINISTRATIVAS" ref="E9:E30" totalsRowShown="0" headerRowDxfId="29" dataDxfId="27" headerRowBorderDxfId="28" tableBorderDxfId="26" totalsRowBorderDxfId="25">
  <autoFilter ref="E9:E30"/>
  <sortState ref="E10:E30">
    <sortCondition ref="E9:E30"/>
  </sortState>
  <tableColumns count="1">
    <tableColumn id="1" name="ADMINISTRATIVAS" dataDxfId="24"/>
  </tableColumns>
  <tableStyleInfo name="TableStyleLight17" showFirstColumn="0" showLastColumn="0" showRowStripes="1" showColumnStripes="0"/>
</table>
</file>

<file path=xl/tables/table15.xml><?xml version="1.0" encoding="utf-8"?>
<table xmlns="http://schemas.openxmlformats.org/spreadsheetml/2006/main" id="16" name="FINANCEIRAS" displayName="FINANCEIRAS" ref="G9:G15" totalsRowShown="0" headerRowDxfId="23" dataDxfId="21" headerRowBorderDxfId="22" tableBorderDxfId="20" totalsRowBorderDxfId="19">
  <autoFilter ref="G9:G15"/>
  <sortState ref="G10:G14">
    <sortCondition ref="G9:G14"/>
  </sortState>
  <tableColumns count="1">
    <tableColumn id="1" name="FINANCEIRAS" dataDxfId="18"/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id="17" name="IMOBILIZADO" displayName="IMOBILIZADO" ref="G18:G21" totalsRowShown="0" headerRowDxfId="17" dataDxfId="15" headerRowBorderDxfId="16" tableBorderDxfId="14" totalsRowBorderDxfId="13">
  <autoFilter ref="G18:G21"/>
  <sortState ref="G19:G20">
    <sortCondition ref="G18:G20"/>
  </sortState>
  <tableColumns count="1">
    <tableColumn id="1" name="IMOBILIZADO" dataDxfId="12"/>
  </tableColumns>
  <tableStyleInfo name="TableStyleLight20" showFirstColumn="0" showLastColumn="0" showRowStripes="1" showColumnStripes="0"/>
</table>
</file>

<file path=xl/tables/table17.xml><?xml version="1.0" encoding="utf-8"?>
<table xmlns="http://schemas.openxmlformats.org/spreadsheetml/2006/main" id="18" name="IMPOSTOS" displayName="IMPOSTOS" ref="G24:G25" totalsRowShown="0" headerRowDxfId="11" dataDxfId="9" headerRowBorderDxfId="10" tableBorderDxfId="8" totalsRowBorderDxfId="7">
  <autoFilter ref="G24:G25"/>
  <tableColumns count="1">
    <tableColumn id="1" name="IMPOSTOS" dataDxfId="6"/>
  </tableColumns>
  <tableStyleInfo name="TableStyleLight21" showFirstColumn="0" showLastColumn="0" showRowStripes="1" showColumnStripes="0"/>
</table>
</file>

<file path=xl/tables/table18.xml><?xml version="1.0" encoding="utf-8"?>
<table xmlns="http://schemas.openxmlformats.org/spreadsheetml/2006/main" id="19" name="CAPITAL_DE_GIRO" displayName="CAPITAL_DE_GIRO" ref="I18:I19" totalsRowShown="0" headerRowDxfId="5" dataDxfId="3" headerRowBorderDxfId="4" tableBorderDxfId="2" totalsRowBorderDxfId="1">
  <autoFilter ref="I18:I19"/>
  <tableColumns count="1">
    <tableColumn id="1" name="CAPITAL_DE_GIRO" dataDxfId="0"/>
  </tableColumns>
  <tableStyleInfo name="TableStyleLight5" showFirstColumn="0" showLastColumn="0" showRowStripes="1" showColumnStripes="0"/>
</table>
</file>

<file path=xl/tables/table19.xml><?xml version="1.0" encoding="utf-8"?>
<table xmlns="http://schemas.openxmlformats.org/spreadsheetml/2006/main" id="14" name="MEIO" displayName="MEIO" ref="I22:I28" totalsRowShown="0">
  <autoFilter ref="I22:I28"/>
  <sortState ref="I23:I27">
    <sortCondition ref="I13:I18"/>
  </sortState>
  <tableColumns count="1">
    <tableColumn id="1" name="ME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ENTRADAS" displayName="ENTRADAS" ref="M2:M5" totalsRowShown="0" headerRowDxfId="86" dataDxfId="85">
  <autoFilter ref="M2:M5"/>
  <tableColumns count="1">
    <tableColumn id="1" name="ENTRADAS" dataDxfId="8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13" name="SAÍDAS" displayName="SAÍDAS" ref="O2:O7" totalsRowShown="0" headerRowDxfId="83" dataDxfId="82">
  <autoFilter ref="O2:O7"/>
  <tableColumns count="1">
    <tableColumn id="1" name="SAÍDAS" dataDxfId="81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20" name="Tabela20" displayName="Tabela20" ref="A3:H22" totalsRowShown="0" headerRowDxfId="80" dataDxfId="79">
  <autoFilter ref="A3:H22"/>
  <sortState ref="A4:H10">
    <sortCondition ref="A3:A10"/>
  </sortState>
  <tableColumns count="8">
    <tableColumn id="1" name="DATA " dataDxfId="78"/>
    <tableColumn id="2" name="TIPO" dataDxfId="77"/>
    <tableColumn id="3" name="DESCRIÇÃO " dataDxfId="76"/>
    <tableColumn id="4" name="SITUAÇÃO FLUXO CAIXA" dataDxfId="75"/>
    <tableColumn id="5" name="ALARME" dataDxfId="74">
      <calculatedColumnFormula>IF(D4="LANÇAR",1,0)</calculatedColumnFormula>
    </tableColumn>
    <tableColumn id="6" name="VALOR " dataDxfId="73" dataCellStyle="Moeda"/>
    <tableColumn id="7" name="SALDO ATUAL" dataDxfId="72" dataCellStyle="Moeda">
      <calculatedColumnFormula>IF(B4="SAÍDAS",G3-F4,G3+F4)</calculatedColumnFormula>
    </tableColumn>
    <tableColumn id="8" name="OBSERVAÇÕES" dataDxfId="71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2" name="ENTRADA" displayName="ENTRADA" ref="A1:A3" totalsRowShown="0">
  <autoFilter ref="A1:A3"/>
  <sortState ref="A2:A4">
    <sortCondition ref="A1:A4"/>
  </sortState>
  <tableColumns count="1">
    <tableColumn id="1" name="ENTRADA 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3" name="SAÍDA" displayName="SAÍDA" ref="C1:C10" totalsRowShown="0">
  <autoFilter ref="C1:C10"/>
  <sortState ref="C2:C10">
    <sortCondition ref="C1:C10"/>
  </sortState>
  <tableColumns count="1">
    <tableColumn id="1" name="SAÍDA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4" name="FATURAMENTO" displayName="FATURAMENTO" ref="A1:A7" totalsRowShown="0" headerRowDxfId="70" dataDxfId="68" headerRowBorderDxfId="69" tableBorderDxfId="67">
  <autoFilter ref="A1:A7"/>
  <sortState ref="A2:A7">
    <sortCondition ref="A1:A7"/>
  </sortState>
  <tableColumns count="1">
    <tableColumn id="1" name="FATURAMENTO" dataDxfId="66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6" name="APORTE" displayName="APORTE" ref="C1:C3" totalsRowShown="0" headerRowDxfId="65" dataDxfId="63" headerRowBorderDxfId="64" tableBorderDxfId="62" totalsRowBorderDxfId="61">
  <autoFilter ref="C1:C3"/>
  <sortState ref="C2:C3">
    <sortCondition ref="C1:C3"/>
  </sortState>
  <tableColumns count="1">
    <tableColumn id="1" name="APORTE " dataDxfId="6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7" name="COMPRAS" displayName="COMPRAS" ref="E1:E3" totalsRowShown="0" headerRowDxfId="59" dataDxfId="57" headerRowBorderDxfId="58" tableBorderDxfId="56" totalsRowBorderDxfId="55">
  <autoFilter ref="E1:E3"/>
  <sortState ref="E2:E3">
    <sortCondition ref="E1:E3"/>
  </sortState>
  <tableColumns count="1">
    <tableColumn id="1" name="COMPRAS" dataDxfId="5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A" sourceName="DATA ">
  <pivotTables>
    <pivotTable tabId="13" name="Meio"/>
    <pivotTable tabId="13" name="Conta"/>
    <pivotTable tabId="13" name="Chopp"/>
    <pivotTable tabId="13" name="Eletrecidade"/>
    <pivotTable tabId="13" name="MatHigieneLimp"/>
  </pivotTables>
  <state minimalRefreshVersion="6" lastRefreshVersion="6" pivotCacheId="2" filterType="dateBetween">
    <selection startDate="2023-02-01T00:00:00" endDate="2023-12-31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A  1" cache="NativeTimeline_DATA" caption="DATA " showHeader="0" showSelectionLabel="0" showTimeLevel="0" showHorizontalScrollbar="0" level="2" selectionLevel="2" scrollPosition="2023-01-01T00:00:00" style="TimeSlicerStyleLight4 2 3 2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13" Type="http://schemas.openxmlformats.org/officeDocument/2006/relationships/table" Target="../tables/table19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12" Type="http://schemas.openxmlformats.org/officeDocument/2006/relationships/table" Target="../tables/table18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11" Type="http://schemas.openxmlformats.org/officeDocument/2006/relationships/table" Target="../tables/table17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rinterSettings" Target="../printerSettings/printerSettings5.bin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microsoft.com/office/2011/relationships/timeline" Target="../timelines/timelin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showGridLines="0" showRowColHeaders="0" zoomScaleNormal="100" workbookViewId="0">
      <pane ySplit="1" topLeftCell="A2" activePane="bottomLeft" state="frozen"/>
      <selection pane="bottomLeft"/>
    </sheetView>
  </sheetViews>
  <sheetFormatPr defaultColWidth="8.85546875" defaultRowHeight="15"/>
  <cols>
    <col min="1" max="16384" width="8.85546875" style="25"/>
  </cols>
  <sheetData>
    <row r="1" spans="1:24" ht="60" customHeight="1">
      <c r="A1" s="24"/>
      <c r="B1" s="24"/>
      <c r="C1" s="24"/>
      <c r="D1" s="24"/>
      <c r="E1" s="24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24"/>
      <c r="T1" s="24"/>
      <c r="U1" s="24"/>
      <c r="V1" s="24"/>
      <c r="W1" s="24"/>
      <c r="X1" s="24"/>
    </row>
    <row r="2" spans="1:24">
      <c r="A2" s="24"/>
      <c r="B2" s="24"/>
      <c r="C2" s="24"/>
      <c r="D2" s="24"/>
      <c r="E2" s="24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24"/>
      <c r="T2" s="24"/>
      <c r="U2" s="24"/>
      <c r="V2" s="24"/>
      <c r="W2" s="24"/>
      <c r="X2" s="24"/>
    </row>
    <row r="3" spans="1:24">
      <c r="A3" s="24"/>
      <c r="B3" s="24"/>
      <c r="C3" s="24"/>
      <c r="D3" s="24"/>
      <c r="E3" s="24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4"/>
      <c r="T3" s="24"/>
      <c r="U3" s="24"/>
      <c r="V3" s="24"/>
      <c r="W3" s="24"/>
      <c r="X3" s="24"/>
    </row>
    <row r="4" spans="1:24">
      <c r="A4" s="24"/>
      <c r="B4" s="24"/>
      <c r="C4" s="24"/>
      <c r="D4" s="24"/>
      <c r="E4" s="24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24"/>
      <c r="T4" s="24"/>
      <c r="U4" s="24"/>
      <c r="V4" s="24"/>
      <c r="W4" s="24"/>
      <c r="X4" s="24"/>
    </row>
    <row r="5" spans="1:24">
      <c r="A5" s="24"/>
      <c r="B5" s="24"/>
      <c r="C5" s="24"/>
      <c r="D5" s="24"/>
      <c r="E5" s="24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24"/>
      <c r="T5" s="24"/>
      <c r="U5" s="24"/>
      <c r="V5" s="24"/>
      <c r="W5" s="24"/>
      <c r="X5" s="24"/>
    </row>
    <row r="6" spans="1:24">
      <c r="A6" s="24"/>
      <c r="B6" s="24"/>
      <c r="C6" s="24"/>
      <c r="D6" s="24"/>
      <c r="E6" s="24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24"/>
      <c r="T6" s="24"/>
      <c r="U6" s="24"/>
      <c r="V6" s="24"/>
      <c r="W6" s="24"/>
      <c r="X6" s="24"/>
    </row>
    <row r="7" spans="1:24">
      <c r="A7" s="24"/>
      <c r="B7" s="24"/>
      <c r="C7" s="24"/>
      <c r="D7" s="24"/>
      <c r="E7" s="2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24"/>
      <c r="T7" s="24"/>
      <c r="U7" s="24"/>
      <c r="V7" s="24"/>
      <c r="W7" s="24"/>
      <c r="X7" s="24"/>
    </row>
    <row r="8" spans="1:24">
      <c r="A8" s="24"/>
      <c r="B8" s="24"/>
      <c r="C8" s="24"/>
      <c r="D8" s="24"/>
      <c r="E8" s="2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24"/>
      <c r="T8" s="24"/>
      <c r="U8" s="24"/>
      <c r="V8" s="24"/>
      <c r="W8" s="24"/>
      <c r="X8" s="24"/>
    </row>
    <row r="9" spans="1:24">
      <c r="A9" s="24"/>
      <c r="B9" s="24"/>
      <c r="C9" s="24"/>
      <c r="D9" s="24"/>
      <c r="E9" s="2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24"/>
      <c r="T9" s="24"/>
      <c r="U9" s="24"/>
      <c r="V9" s="24"/>
      <c r="W9" s="24"/>
      <c r="X9" s="24"/>
    </row>
    <row r="10" spans="1:24">
      <c r="A10" s="24"/>
      <c r="B10" s="24"/>
      <c r="C10" s="24"/>
      <c r="D10" s="24"/>
      <c r="E10" s="2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24"/>
      <c r="T10" s="24"/>
      <c r="U10" s="24"/>
      <c r="V10" s="24"/>
      <c r="W10" s="24"/>
      <c r="X10" s="24"/>
    </row>
    <row r="11" spans="1:24">
      <c r="A11" s="24"/>
      <c r="B11" s="24"/>
      <c r="C11" s="24"/>
      <c r="D11" s="24"/>
      <c r="E11" s="24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24"/>
      <c r="T11" s="24"/>
      <c r="U11" s="24"/>
      <c r="V11" s="24"/>
      <c r="W11" s="24"/>
      <c r="X11" s="24"/>
    </row>
    <row r="12" spans="1:24">
      <c r="A12" s="24"/>
      <c r="B12" s="24"/>
      <c r="C12" s="24"/>
      <c r="D12" s="24"/>
      <c r="E12" s="2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24"/>
      <c r="T12" s="24"/>
      <c r="U12" s="24"/>
      <c r="V12" s="24"/>
      <c r="W12" s="24"/>
      <c r="X12" s="24"/>
    </row>
    <row r="13" spans="1:24">
      <c r="A13" s="24"/>
      <c r="B13" s="24"/>
      <c r="C13" s="24"/>
      <c r="D13" s="24"/>
      <c r="E13" s="24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24"/>
      <c r="T13" s="24"/>
      <c r="U13" s="24"/>
      <c r="V13" s="24"/>
      <c r="W13" s="24"/>
      <c r="X13" s="24"/>
    </row>
    <row r="14" spans="1:24">
      <c r="A14" s="24"/>
      <c r="B14" s="24"/>
      <c r="C14" s="24"/>
      <c r="D14" s="24"/>
      <c r="E14" s="2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24"/>
      <c r="T14" s="24"/>
      <c r="U14" s="24"/>
      <c r="V14" s="24"/>
      <c r="W14" s="24"/>
      <c r="X14" s="24"/>
    </row>
    <row r="15" spans="1:24">
      <c r="A15" s="24"/>
      <c r="B15" s="24"/>
      <c r="C15" s="24"/>
      <c r="D15" s="24"/>
      <c r="E15" s="2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24"/>
      <c r="T15" s="24"/>
      <c r="U15" s="24"/>
      <c r="V15" s="24"/>
      <c r="W15" s="24"/>
      <c r="X15" s="24"/>
    </row>
    <row r="16" spans="1:24">
      <c r="A16" s="24"/>
      <c r="B16" s="24"/>
      <c r="C16" s="24"/>
      <c r="D16" s="24"/>
      <c r="E16" s="2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24"/>
      <c r="T16" s="24"/>
      <c r="U16" s="24"/>
      <c r="V16" s="24"/>
      <c r="W16" s="24"/>
      <c r="X16" s="24"/>
    </row>
    <row r="17" spans="1:24">
      <c r="A17" s="24"/>
      <c r="B17" s="24"/>
      <c r="C17" s="24"/>
      <c r="D17" s="24"/>
      <c r="E17" s="2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4"/>
      <c r="T17" s="24"/>
      <c r="U17" s="24"/>
      <c r="V17" s="24"/>
      <c r="W17" s="24"/>
      <c r="X17" s="24"/>
    </row>
    <row r="18" spans="1:24">
      <c r="A18" s="24"/>
      <c r="B18" s="24"/>
      <c r="C18" s="24"/>
      <c r="D18" s="24"/>
      <c r="E18" s="2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24"/>
      <c r="T18" s="24"/>
      <c r="U18" s="24"/>
      <c r="V18" s="24"/>
      <c r="W18" s="24"/>
      <c r="X18" s="24"/>
    </row>
    <row r="19" spans="1:24">
      <c r="A19" s="24"/>
      <c r="B19" s="24"/>
      <c r="C19" s="24"/>
      <c r="D19" s="24"/>
      <c r="E19" s="24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24"/>
      <c r="T19" s="24"/>
      <c r="U19" s="24"/>
      <c r="V19" s="24"/>
      <c r="W19" s="24"/>
      <c r="X19" s="24"/>
    </row>
    <row r="20" spans="1:24">
      <c r="A20" s="24"/>
      <c r="B20" s="24"/>
      <c r="C20" s="24"/>
      <c r="D20" s="24"/>
      <c r="E20" s="24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24"/>
      <c r="T20" s="24"/>
      <c r="U20" s="24"/>
      <c r="V20" s="24"/>
      <c r="W20" s="24"/>
      <c r="X20" s="24"/>
    </row>
    <row r="21" spans="1:24">
      <c r="A21" s="24"/>
      <c r="B21" s="24"/>
      <c r="C21" s="24"/>
      <c r="D21" s="24"/>
      <c r="E21" s="24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24"/>
      <c r="T21" s="24"/>
      <c r="U21" s="24"/>
      <c r="V21" s="24"/>
      <c r="W21" s="24"/>
      <c r="X21" s="24"/>
    </row>
    <row r="22" spans="1:24">
      <c r="A22" s="24"/>
      <c r="B22" s="24"/>
      <c r="C22" s="24"/>
      <c r="D22" s="24"/>
      <c r="E22" s="24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24"/>
      <c r="T22" s="24"/>
      <c r="U22" s="24"/>
      <c r="V22" s="24"/>
      <c r="W22" s="24"/>
      <c r="X22" s="24"/>
    </row>
    <row r="23" spans="1:24">
      <c r="A23" s="24"/>
      <c r="B23" s="24"/>
      <c r="C23" s="24"/>
      <c r="D23" s="24"/>
      <c r="E23" s="24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24"/>
      <c r="T23" s="24"/>
      <c r="U23" s="24"/>
      <c r="V23" s="24"/>
      <c r="W23" s="24"/>
      <c r="X23" s="24"/>
    </row>
    <row r="24" spans="1:24">
      <c r="A24" s="24"/>
      <c r="B24" s="24"/>
      <c r="C24" s="24"/>
      <c r="D24" s="24"/>
      <c r="E24" s="24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24"/>
      <c r="T24" s="24"/>
      <c r="U24" s="24"/>
      <c r="V24" s="24"/>
      <c r="W24" s="24"/>
      <c r="X24" s="24"/>
    </row>
    <row r="25" spans="1:24">
      <c r="A25" s="24"/>
      <c r="B25" s="24"/>
      <c r="C25" s="24"/>
      <c r="D25" s="24"/>
      <c r="E25" s="24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24"/>
      <c r="T25" s="24"/>
      <c r="U25" s="24"/>
      <c r="V25" s="24"/>
      <c r="W25" s="24"/>
      <c r="X25" s="24"/>
    </row>
    <row r="26" spans="1:24">
      <c r="A26" s="24"/>
      <c r="B26" s="24"/>
      <c r="C26" s="24"/>
      <c r="D26" s="24"/>
      <c r="E26" s="24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24"/>
      <c r="T26" s="24"/>
      <c r="U26" s="24"/>
      <c r="V26" s="24"/>
      <c r="W26" s="24"/>
      <c r="X26" s="24"/>
    </row>
    <row r="27" spans="1:24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 spans="1:24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 spans="1:24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 spans="1:24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</row>
    <row r="31" spans="1:24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spans="1:24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spans="1:24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1:2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spans="1:24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1:24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1:24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1:24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1:24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spans="1:24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spans="1:24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spans="1:24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 spans="1:24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 spans="1:2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spans="1:24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</sheetData>
  <sheetProtection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workbookViewId="0">
      <selection activeCell="F12" sqref="F12"/>
    </sheetView>
  </sheetViews>
  <sheetFormatPr defaultRowHeight="15"/>
  <cols>
    <col min="1" max="1" width="15.5703125" bestFit="1" customWidth="1"/>
    <col min="2" max="2" width="2.7109375" customWidth="1"/>
    <col min="3" max="3" width="18.140625" bestFit="1" customWidth="1"/>
  </cols>
  <sheetData>
    <row r="1" spans="1:3">
      <c r="A1" t="s">
        <v>7</v>
      </c>
      <c r="C1" t="s">
        <v>4</v>
      </c>
    </row>
    <row r="2" spans="1:3">
      <c r="A2" t="s">
        <v>9</v>
      </c>
      <c r="C2" t="s">
        <v>11</v>
      </c>
    </row>
    <row r="3" spans="1:3">
      <c r="A3" t="s">
        <v>8</v>
      </c>
      <c r="C3" t="s">
        <v>10</v>
      </c>
    </row>
    <row r="4" spans="1:3">
      <c r="C4" t="s">
        <v>12</v>
      </c>
    </row>
    <row r="5" spans="1:3">
      <c r="C5" t="s">
        <v>13</v>
      </c>
    </row>
    <row r="6" spans="1:3">
      <c r="C6" t="s">
        <v>14</v>
      </c>
    </row>
    <row r="7" spans="1:3">
      <c r="C7" t="s">
        <v>87</v>
      </c>
    </row>
    <row r="8" spans="1:3">
      <c r="C8" t="s">
        <v>86</v>
      </c>
    </row>
    <row r="9" spans="1:3">
      <c r="C9" t="s">
        <v>88</v>
      </c>
    </row>
    <row r="10" spans="1:3">
      <c r="C10" t="s">
        <v>98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zoomScaleNormal="100" workbookViewId="0">
      <selection activeCell="E7" sqref="E7"/>
    </sheetView>
  </sheetViews>
  <sheetFormatPr defaultRowHeight="15"/>
  <cols>
    <col min="1" max="1" width="26" bestFit="1" customWidth="1"/>
    <col min="3" max="3" width="28.42578125" bestFit="1" customWidth="1"/>
    <col min="5" max="5" width="24.7109375" bestFit="1" customWidth="1"/>
    <col min="7" max="7" width="29.7109375" bestFit="1" customWidth="1"/>
    <col min="9" max="9" width="29.7109375" bestFit="1" customWidth="1"/>
  </cols>
  <sheetData>
    <row r="1" spans="1:9" ht="15.75">
      <c r="A1" s="1" t="s">
        <v>16</v>
      </c>
      <c r="C1" s="1" t="s">
        <v>20</v>
      </c>
      <c r="E1" s="1" t="s">
        <v>86</v>
      </c>
      <c r="G1" s="1" t="s">
        <v>10</v>
      </c>
      <c r="I1" s="1" t="s">
        <v>87</v>
      </c>
    </row>
    <row r="2" spans="1:9">
      <c r="A2" s="2" t="s">
        <v>97</v>
      </c>
      <c r="C2" s="3" t="s">
        <v>22</v>
      </c>
      <c r="E2" s="3" t="s">
        <v>89</v>
      </c>
      <c r="G2" s="3" t="s">
        <v>23</v>
      </c>
      <c r="I2" s="3" t="s">
        <v>74</v>
      </c>
    </row>
    <row r="3" spans="1:9">
      <c r="A3" s="3" t="s">
        <v>18</v>
      </c>
      <c r="C3" s="4" t="s">
        <v>21</v>
      </c>
      <c r="E3" s="4" t="s">
        <v>90</v>
      </c>
      <c r="G3" s="3" t="s">
        <v>24</v>
      </c>
      <c r="I3" s="3" t="s">
        <v>73</v>
      </c>
    </row>
    <row r="4" spans="1:9">
      <c r="A4" s="110" t="s">
        <v>213</v>
      </c>
      <c r="E4" s="115"/>
      <c r="G4" s="4" t="s">
        <v>25</v>
      </c>
      <c r="I4" s="3" t="s">
        <v>145</v>
      </c>
    </row>
    <row r="5" spans="1:9">
      <c r="A5" s="97" t="s">
        <v>166</v>
      </c>
      <c r="I5" s="96" t="s">
        <v>161</v>
      </c>
    </row>
    <row r="6" spans="1:9">
      <c r="A6" s="4" t="s">
        <v>19</v>
      </c>
      <c r="I6" s="3" t="s">
        <v>77</v>
      </c>
    </row>
    <row r="7" spans="1:9">
      <c r="A7" s="4" t="s">
        <v>17</v>
      </c>
      <c r="I7" s="4" t="s">
        <v>76</v>
      </c>
    </row>
    <row r="8" spans="1:9">
      <c r="I8" s="4" t="s">
        <v>78</v>
      </c>
    </row>
    <row r="9" spans="1:9" ht="15.75">
      <c r="A9" s="1" t="s">
        <v>88</v>
      </c>
      <c r="C9" s="1" t="s">
        <v>98</v>
      </c>
      <c r="E9" s="1" t="s">
        <v>11</v>
      </c>
      <c r="G9" s="1" t="s">
        <v>12</v>
      </c>
      <c r="I9" s="4" t="s">
        <v>75</v>
      </c>
    </row>
    <row r="10" spans="1:9">
      <c r="A10" s="3" t="s">
        <v>32</v>
      </c>
      <c r="C10" s="3" t="s">
        <v>49</v>
      </c>
      <c r="E10" s="3" t="s">
        <v>177</v>
      </c>
      <c r="G10" s="3" t="s">
        <v>81</v>
      </c>
    </row>
    <row r="11" spans="1:9">
      <c r="A11" s="3" t="s">
        <v>150</v>
      </c>
      <c r="C11" s="3" t="s">
        <v>47</v>
      </c>
      <c r="E11" s="3" t="s">
        <v>58</v>
      </c>
      <c r="G11" s="3" t="s">
        <v>80</v>
      </c>
    </row>
    <row r="12" spans="1:9">
      <c r="A12" s="3" t="s">
        <v>43</v>
      </c>
      <c r="C12" s="3" t="s">
        <v>48</v>
      </c>
      <c r="E12" s="3" t="s">
        <v>65</v>
      </c>
      <c r="G12" s="3" t="s">
        <v>82</v>
      </c>
    </row>
    <row r="13" spans="1:9">
      <c r="A13" s="3" t="s">
        <v>36</v>
      </c>
      <c r="C13" s="3" t="s">
        <v>176</v>
      </c>
      <c r="E13" s="3" t="s">
        <v>56</v>
      </c>
      <c r="G13" s="3" t="s">
        <v>79</v>
      </c>
    </row>
    <row r="14" spans="1:9">
      <c r="A14" s="3" t="s">
        <v>42</v>
      </c>
      <c r="C14" s="3" t="s">
        <v>52</v>
      </c>
      <c r="E14" s="3" t="s">
        <v>59</v>
      </c>
      <c r="G14" s="4" t="s">
        <v>169</v>
      </c>
    </row>
    <row r="15" spans="1:9">
      <c r="A15" s="96" t="s">
        <v>167</v>
      </c>
      <c r="C15" s="3" t="s">
        <v>51</v>
      </c>
      <c r="E15" s="3" t="s">
        <v>69</v>
      </c>
      <c r="G15" s="4" t="s">
        <v>214</v>
      </c>
    </row>
    <row r="16" spans="1:9">
      <c r="A16" s="3" t="s">
        <v>45</v>
      </c>
      <c r="C16" s="4" t="s">
        <v>50</v>
      </c>
      <c r="E16" s="3" t="s">
        <v>70</v>
      </c>
    </row>
    <row r="17" spans="1:9">
      <c r="A17" s="3" t="s">
        <v>31</v>
      </c>
      <c r="C17" s="4" t="s">
        <v>53</v>
      </c>
      <c r="E17" s="3" t="s">
        <v>67</v>
      </c>
    </row>
    <row r="18" spans="1:9" ht="15.75">
      <c r="A18" s="3" t="s">
        <v>38</v>
      </c>
      <c r="E18" s="3" t="s">
        <v>71</v>
      </c>
      <c r="G18" s="1" t="s">
        <v>13</v>
      </c>
      <c r="I18" s="1" t="s">
        <v>92</v>
      </c>
    </row>
    <row r="19" spans="1:9">
      <c r="A19" s="3" t="s">
        <v>37</v>
      </c>
      <c r="E19" s="3" t="s">
        <v>68</v>
      </c>
      <c r="G19" s="3" t="s">
        <v>83</v>
      </c>
      <c r="I19" s="4" t="s">
        <v>91</v>
      </c>
    </row>
    <row r="20" spans="1:9">
      <c r="A20" s="3" t="s">
        <v>39</v>
      </c>
      <c r="E20" s="3" t="s">
        <v>57</v>
      </c>
      <c r="G20" s="4" t="s">
        <v>84</v>
      </c>
    </row>
    <row r="21" spans="1:9">
      <c r="A21" s="3" t="s">
        <v>40</v>
      </c>
      <c r="E21" s="3" t="s">
        <v>64</v>
      </c>
      <c r="G21" s="5" t="s">
        <v>93</v>
      </c>
    </row>
    <row r="22" spans="1:9">
      <c r="A22" s="3" t="s">
        <v>35</v>
      </c>
      <c r="E22" s="3" t="s">
        <v>72</v>
      </c>
      <c r="I22" t="s">
        <v>127</v>
      </c>
    </row>
    <row r="23" spans="1:9">
      <c r="A23" s="3" t="s">
        <v>30</v>
      </c>
      <c r="E23" s="3" t="s">
        <v>61</v>
      </c>
      <c r="I23" t="s">
        <v>128</v>
      </c>
    </row>
    <row r="24" spans="1:9" ht="15.75">
      <c r="A24" s="3" t="s">
        <v>28</v>
      </c>
      <c r="E24" s="3" t="s">
        <v>54</v>
      </c>
      <c r="G24" s="1" t="s">
        <v>14</v>
      </c>
      <c r="I24" t="s">
        <v>100</v>
      </c>
    </row>
    <row r="25" spans="1:9">
      <c r="A25" s="3" t="s">
        <v>46</v>
      </c>
      <c r="E25" s="3" t="s">
        <v>66</v>
      </c>
      <c r="G25" s="4" t="s">
        <v>85</v>
      </c>
      <c r="I25" t="s">
        <v>99</v>
      </c>
    </row>
    <row r="26" spans="1:9">
      <c r="A26" s="3" t="s">
        <v>29</v>
      </c>
      <c r="E26" s="3" t="s">
        <v>60</v>
      </c>
      <c r="I26" t="s">
        <v>104</v>
      </c>
    </row>
    <row r="27" spans="1:9">
      <c r="A27" s="67" t="s">
        <v>140</v>
      </c>
      <c r="E27" s="3" t="s">
        <v>62</v>
      </c>
      <c r="I27" t="s">
        <v>126</v>
      </c>
    </row>
    <row r="28" spans="1:9">
      <c r="A28" s="3" t="s">
        <v>26</v>
      </c>
      <c r="E28" s="3" t="s">
        <v>55</v>
      </c>
      <c r="I28" t="s">
        <v>212</v>
      </c>
    </row>
    <row r="29" spans="1:9">
      <c r="A29" s="3" t="s">
        <v>27</v>
      </c>
      <c r="E29" s="4" t="s">
        <v>178</v>
      </c>
    </row>
    <row r="30" spans="1:9">
      <c r="A30" s="4" t="s">
        <v>41</v>
      </c>
      <c r="E30" s="4" t="s">
        <v>63</v>
      </c>
    </row>
    <row r="31" spans="1:9">
      <c r="A31" s="4" t="s">
        <v>44</v>
      </c>
    </row>
    <row r="32" spans="1:9">
      <c r="A32" s="4" t="s">
        <v>33</v>
      </c>
    </row>
    <row r="33" spans="1:1">
      <c r="A33" s="4" t="s">
        <v>34</v>
      </c>
    </row>
  </sheetData>
  <pageMargins left="0.511811024" right="0.511811024" top="0.78740157499999996" bottom="0.78740157499999996" header="0.31496062000000002" footer="0.31496062000000002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"/>
  <sheetViews>
    <sheetView showGridLines="0" tabSelected="1" zoomScale="110" zoomScaleNormal="110" workbookViewId="0">
      <pane ySplit="9" topLeftCell="A82" activePane="bottomLeft" state="frozen"/>
      <selection pane="bottomLeft" activeCell="C169" sqref="C169"/>
    </sheetView>
  </sheetViews>
  <sheetFormatPr defaultColWidth="9.42578125" defaultRowHeight="15"/>
  <cols>
    <col min="1" max="1" width="11.5703125" style="45" bestFit="1" customWidth="1"/>
    <col min="2" max="2" width="7.5703125" style="45" bestFit="1" customWidth="1"/>
    <col min="3" max="3" width="10.7109375" style="47" bestFit="1" customWidth="1"/>
    <col min="4" max="4" width="20" style="45" bestFit="1" customWidth="1"/>
    <col min="5" max="5" width="33.28515625" style="45" bestFit="1" customWidth="1"/>
    <col min="6" max="6" width="33" style="45" bestFit="1" customWidth="1"/>
    <col min="7" max="7" width="15" style="45" bestFit="1" customWidth="1"/>
    <col min="8" max="8" width="17.7109375" style="45" bestFit="1" customWidth="1"/>
    <col min="9" max="9" width="10.5703125" style="45" bestFit="1" customWidth="1"/>
    <col min="10" max="10" width="17.7109375" style="45" customWidth="1"/>
    <col min="11" max="11" width="16.7109375" style="46" customWidth="1"/>
    <col min="12" max="12" width="15.7109375" style="45" customWidth="1"/>
    <col min="13" max="16384" width="9.42578125" style="45"/>
  </cols>
  <sheetData>
    <row r="1" spans="1:12" s="55" customFormat="1" ht="76.900000000000006" customHeight="1">
      <c r="A1" s="53"/>
      <c r="B1" s="53"/>
      <c r="C1" s="54"/>
      <c r="D1" s="53"/>
      <c r="E1" s="53"/>
      <c r="F1" s="53"/>
      <c r="G1" s="53"/>
      <c r="H1" s="53"/>
      <c r="I1" s="53"/>
      <c r="K1" s="56"/>
    </row>
    <row r="2" spans="1:12">
      <c r="K2" s="80"/>
      <c r="L2" s="81"/>
    </row>
    <row r="3" spans="1:12" hidden="1">
      <c r="K3" s="80"/>
      <c r="L3" s="81"/>
    </row>
    <row r="4" spans="1:12" hidden="1">
      <c r="J4" s="49" t="s">
        <v>96</v>
      </c>
      <c r="K4" s="50">
        <v>0</v>
      </c>
      <c r="L4" s="81"/>
    </row>
    <row r="5" spans="1:12" hidden="1">
      <c r="J5" s="49" t="s">
        <v>5</v>
      </c>
      <c r="K5" s="50">
        <f>SUMIF(C:C,J5,G:G)</f>
        <v>196645.56</v>
      </c>
      <c r="L5" s="81"/>
    </row>
    <row r="6" spans="1:12" hidden="1">
      <c r="J6" s="49" t="s">
        <v>4</v>
      </c>
      <c r="K6" s="50">
        <f>SUMIF(C:C,J6,G:G)</f>
        <v>216516.27999999994</v>
      </c>
      <c r="L6" s="81"/>
    </row>
    <row r="7" spans="1:12" hidden="1">
      <c r="J7" s="51" t="s">
        <v>6</v>
      </c>
      <c r="K7" s="52">
        <f>SUM(K4:K5)-K6</f>
        <v>-19870.719999999943</v>
      </c>
      <c r="L7" s="81"/>
    </row>
    <row r="8" spans="1:12" hidden="1"/>
    <row r="9" spans="1:12">
      <c r="A9" s="82" t="s">
        <v>0</v>
      </c>
      <c r="B9" s="82" t="s">
        <v>101</v>
      </c>
      <c r="C9" s="82" t="s">
        <v>1</v>
      </c>
      <c r="D9" s="82" t="s">
        <v>15</v>
      </c>
      <c r="E9" s="82" t="s">
        <v>94</v>
      </c>
      <c r="F9" s="82" t="s">
        <v>95</v>
      </c>
      <c r="G9" s="82" t="s">
        <v>2</v>
      </c>
      <c r="H9" s="82" t="s">
        <v>3</v>
      </c>
      <c r="I9" s="82" t="s">
        <v>127</v>
      </c>
    </row>
    <row r="10" spans="1:12">
      <c r="A10" s="91">
        <v>44986</v>
      </c>
      <c r="B10" s="92" t="str">
        <f>UPPER(TEXT(A10,"MMM"))</f>
        <v>MAR</v>
      </c>
      <c r="C10" s="93" t="s">
        <v>4</v>
      </c>
      <c r="D10" s="94" t="s">
        <v>86</v>
      </c>
      <c r="E10" s="94" t="s">
        <v>89</v>
      </c>
      <c r="F10" s="94" t="s">
        <v>149</v>
      </c>
      <c r="G10" s="95">
        <v>718.8</v>
      </c>
      <c r="H10" s="95">
        <f>K4+IF(C10="ENTRADA",G10,-G10)</f>
        <v>-718.8</v>
      </c>
      <c r="I10" s="94" t="s">
        <v>104</v>
      </c>
    </row>
    <row r="11" spans="1:12">
      <c r="A11" s="91">
        <v>44986</v>
      </c>
      <c r="B11" s="92" t="str">
        <f>UPPER(TEXT(A11,"MMM"))</f>
        <v>MAR</v>
      </c>
      <c r="C11" s="93" t="s">
        <v>4</v>
      </c>
      <c r="D11" s="94" t="s">
        <v>88</v>
      </c>
      <c r="E11" s="94" t="s">
        <v>150</v>
      </c>
      <c r="F11" s="94" t="s">
        <v>151</v>
      </c>
      <c r="G11" s="95">
        <v>650</v>
      </c>
      <c r="H11" s="95">
        <f>H10+IF(C11="ENTRADA",G11,-G11)</f>
        <v>-1368.8</v>
      </c>
      <c r="I11" s="94" t="s">
        <v>99</v>
      </c>
    </row>
    <row r="12" spans="1:12">
      <c r="A12" s="83">
        <v>44986</v>
      </c>
      <c r="B12" s="84" t="str">
        <f>UPPER(TEXT(A12,"MMM"))</f>
        <v>MAR</v>
      </c>
      <c r="C12" s="85" t="s">
        <v>4</v>
      </c>
      <c r="D12" s="86" t="s">
        <v>86</v>
      </c>
      <c r="E12" s="86" t="s">
        <v>89</v>
      </c>
      <c r="F12" s="86" t="s">
        <v>149</v>
      </c>
      <c r="G12" s="87">
        <v>718.8</v>
      </c>
      <c r="H12" s="87">
        <f>H11+IF(C12="ENTRADA",G12,-G12)</f>
        <v>-2087.6</v>
      </c>
      <c r="I12" s="86" t="s">
        <v>126</v>
      </c>
    </row>
    <row r="13" spans="1:12">
      <c r="A13" s="83">
        <v>44986</v>
      </c>
      <c r="B13" s="88" t="str">
        <f>UPPER(TEXT(A13,"MMM"))</f>
        <v>MAR</v>
      </c>
      <c r="C13" s="89" t="s">
        <v>4</v>
      </c>
      <c r="D13" s="48" t="s">
        <v>86</v>
      </c>
      <c r="E13" s="48" t="s">
        <v>89</v>
      </c>
      <c r="F13" s="48" t="s">
        <v>154</v>
      </c>
      <c r="G13" s="90">
        <v>671.6</v>
      </c>
      <c r="H13" s="87">
        <f>H12+IF(C13="ENTRADA",G13,-G13)</f>
        <v>-2759.2</v>
      </c>
      <c r="I13" s="48" t="s">
        <v>99</v>
      </c>
    </row>
    <row r="14" spans="1:12">
      <c r="A14" s="83">
        <v>44986</v>
      </c>
      <c r="B14" s="88" t="str">
        <f>UPPER(TEXT(A14,"MMM"))</f>
        <v>MAR</v>
      </c>
      <c r="C14" s="89" t="s">
        <v>4</v>
      </c>
      <c r="D14" s="48" t="s">
        <v>86</v>
      </c>
      <c r="E14" s="48" t="s">
        <v>90</v>
      </c>
      <c r="F14" s="48" t="s">
        <v>155</v>
      </c>
      <c r="G14" s="90">
        <v>235.44</v>
      </c>
      <c r="H14" s="87">
        <f>H13+IF(C14="ENTRADA",G14,-G14)</f>
        <v>-2994.64</v>
      </c>
      <c r="I14" s="48" t="s">
        <v>99</v>
      </c>
    </row>
    <row r="15" spans="1:12">
      <c r="A15" s="83">
        <v>44986</v>
      </c>
      <c r="B15" s="88" t="str">
        <f>UPPER(TEXT(A15,"MMM"))</f>
        <v>MAR</v>
      </c>
      <c r="C15" s="89" t="s">
        <v>4</v>
      </c>
      <c r="D15" s="48" t="s">
        <v>86</v>
      </c>
      <c r="E15" s="48" t="s">
        <v>90</v>
      </c>
      <c r="F15" s="48" t="s">
        <v>155</v>
      </c>
      <c r="G15" s="90">
        <v>47.78</v>
      </c>
      <c r="H15" s="87">
        <f>H14+IF(C15="ENTRADA",G15,-G15)</f>
        <v>-3042.42</v>
      </c>
      <c r="I15" s="48" t="s">
        <v>99</v>
      </c>
    </row>
    <row r="16" spans="1:12">
      <c r="A16" s="83">
        <v>44986</v>
      </c>
      <c r="B16" s="88" t="str">
        <f>UPPER(TEXT(A16,"MMM"))</f>
        <v>MAR</v>
      </c>
      <c r="C16" s="89" t="s">
        <v>4</v>
      </c>
      <c r="D16" s="48" t="s">
        <v>86</v>
      </c>
      <c r="E16" s="48" t="s">
        <v>90</v>
      </c>
      <c r="F16" s="48" t="s">
        <v>155</v>
      </c>
      <c r="G16" s="90">
        <v>741.28</v>
      </c>
      <c r="H16" s="87">
        <f>H15+IF(C16="ENTRADA",G16,-G16)</f>
        <v>-3783.7</v>
      </c>
      <c r="I16" s="48" t="s">
        <v>99</v>
      </c>
    </row>
    <row r="17" spans="1:9">
      <c r="A17" s="83">
        <v>44986</v>
      </c>
      <c r="B17" s="88" t="str">
        <f>UPPER(TEXT(A17,"MMM"))</f>
        <v>MAR</v>
      </c>
      <c r="C17" s="89" t="s">
        <v>4</v>
      </c>
      <c r="D17" s="48" t="s">
        <v>86</v>
      </c>
      <c r="E17" s="48" t="s">
        <v>89</v>
      </c>
      <c r="F17" s="48" t="s">
        <v>155</v>
      </c>
      <c r="G17" s="90">
        <v>141.72999999999999</v>
      </c>
      <c r="H17" s="87">
        <f>H16+IF(C17="ENTRADA",G17,-G17)</f>
        <v>-3925.43</v>
      </c>
      <c r="I17" s="48" t="s">
        <v>99</v>
      </c>
    </row>
    <row r="18" spans="1:9">
      <c r="A18" s="109">
        <v>44986</v>
      </c>
      <c r="B18" s="88" t="str">
        <f>UPPER(TEXT(A18,"MMM"))</f>
        <v>MAR</v>
      </c>
      <c r="C18" s="89" t="s">
        <v>4</v>
      </c>
      <c r="D18" s="48" t="s">
        <v>86</v>
      </c>
      <c r="E18" s="48" t="s">
        <v>90</v>
      </c>
      <c r="F18" s="48" t="s">
        <v>236</v>
      </c>
      <c r="G18" s="90">
        <v>162.80000000000001</v>
      </c>
      <c r="H18" s="90">
        <f>H17+IF(C18="ENTRADA",G18,-G18)</f>
        <v>-4088.23</v>
      </c>
      <c r="I18" s="48" t="s">
        <v>99</v>
      </c>
    </row>
    <row r="19" spans="1:9">
      <c r="A19" s="109">
        <v>44986</v>
      </c>
      <c r="B19" s="88" t="str">
        <f>UPPER(TEXT(A19,"MMM"))</f>
        <v>MAR</v>
      </c>
      <c r="C19" s="89" t="s">
        <v>4</v>
      </c>
      <c r="D19" s="48" t="s">
        <v>86</v>
      </c>
      <c r="E19" s="48" t="s">
        <v>90</v>
      </c>
      <c r="F19" s="48" t="s">
        <v>236</v>
      </c>
      <c r="G19" s="90">
        <v>66.900000000000006</v>
      </c>
      <c r="H19" s="90">
        <f>H18+IF(C19="ENTRADA",G19,-G19)</f>
        <v>-4155.13</v>
      </c>
      <c r="I19" s="48" t="s">
        <v>99</v>
      </c>
    </row>
    <row r="20" spans="1:9">
      <c r="A20" s="109">
        <v>44986</v>
      </c>
      <c r="B20" s="88" t="str">
        <f>UPPER(TEXT(A20,"MMM"))</f>
        <v>MAR</v>
      </c>
      <c r="C20" s="89" t="s">
        <v>4</v>
      </c>
      <c r="D20" s="48" t="s">
        <v>86</v>
      </c>
      <c r="E20" s="48" t="s">
        <v>90</v>
      </c>
      <c r="F20" s="48" t="s">
        <v>243</v>
      </c>
      <c r="G20" s="90">
        <f>738.87-40.68-35.85-5.89</f>
        <v>656.45</v>
      </c>
      <c r="H20" s="90">
        <f>H19+IF(C20="ENTRADA",G20,-G20)</f>
        <v>-4811.58</v>
      </c>
      <c r="I20" s="48" t="s">
        <v>99</v>
      </c>
    </row>
    <row r="21" spans="1:9">
      <c r="A21" s="109">
        <v>44986</v>
      </c>
      <c r="B21" s="88" t="str">
        <f>UPPER(TEXT(A21,"MMM"))</f>
        <v>MAR</v>
      </c>
      <c r="C21" s="89" t="s">
        <v>4</v>
      </c>
      <c r="D21" s="48" t="s">
        <v>86</v>
      </c>
      <c r="E21" s="48" t="s">
        <v>90</v>
      </c>
      <c r="F21" s="48" t="s">
        <v>236</v>
      </c>
      <c r="G21" s="90">
        <f>40.68+35.85+5.89</f>
        <v>82.42</v>
      </c>
      <c r="H21" s="90">
        <f>H20+IF(C21="ENTRADA",G21,-G21)</f>
        <v>-4894</v>
      </c>
      <c r="I21" s="48" t="s">
        <v>99</v>
      </c>
    </row>
    <row r="22" spans="1:9">
      <c r="A22" s="109">
        <v>44986</v>
      </c>
      <c r="B22" s="88" t="str">
        <f>UPPER(TEXT(A22,"MMM"))</f>
        <v>MAR</v>
      </c>
      <c r="C22" s="89" t="s">
        <v>4</v>
      </c>
      <c r="D22" s="48" t="s">
        <v>86</v>
      </c>
      <c r="E22" s="48" t="s">
        <v>89</v>
      </c>
      <c r="F22" s="48" t="s">
        <v>236</v>
      </c>
      <c r="G22" s="90">
        <v>671.6</v>
      </c>
      <c r="H22" s="90">
        <f>H21+IF(C22="ENTRADA",G22,-G22)</f>
        <v>-5565.6</v>
      </c>
      <c r="I22" s="48" t="s">
        <v>99</v>
      </c>
    </row>
    <row r="23" spans="1:9">
      <c r="A23" s="109">
        <v>44986</v>
      </c>
      <c r="B23" s="88" t="str">
        <f>UPPER(TEXT(A23,"MMM"))</f>
        <v>MAR</v>
      </c>
      <c r="C23" s="89" t="s">
        <v>4</v>
      </c>
      <c r="D23" s="48" t="s">
        <v>86</v>
      </c>
      <c r="E23" s="48" t="s">
        <v>90</v>
      </c>
      <c r="F23" s="48" t="s">
        <v>236</v>
      </c>
      <c r="G23" s="90">
        <v>235.44</v>
      </c>
      <c r="H23" s="90">
        <f>H22+IF(C23="ENTRADA",G23,-G23)</f>
        <v>-5801.04</v>
      </c>
      <c r="I23" s="48" t="s">
        <v>99</v>
      </c>
    </row>
    <row r="24" spans="1:9">
      <c r="A24" s="109">
        <v>44986</v>
      </c>
      <c r="B24" s="88" t="str">
        <f>UPPER(TEXT(A24,"MMM"))</f>
        <v>MAR</v>
      </c>
      <c r="C24" s="89" t="s">
        <v>4</v>
      </c>
      <c r="D24" s="48" t="s">
        <v>86</v>
      </c>
      <c r="E24" s="48" t="s">
        <v>90</v>
      </c>
      <c r="F24" s="48" t="s">
        <v>236</v>
      </c>
      <c r="G24" s="90">
        <v>47.78</v>
      </c>
      <c r="H24" s="90">
        <f>H23+IF(C24="ENTRADA",G24,-G24)</f>
        <v>-5848.82</v>
      </c>
      <c r="I24" s="48" t="s">
        <v>99</v>
      </c>
    </row>
    <row r="25" spans="1:9">
      <c r="A25" s="83">
        <v>44987</v>
      </c>
      <c r="B25" s="88" t="str">
        <f>UPPER(TEXT(A25,"MMM"))</f>
        <v>MAR</v>
      </c>
      <c r="C25" s="89" t="s">
        <v>4</v>
      </c>
      <c r="D25" s="48" t="s">
        <v>86</v>
      </c>
      <c r="E25" s="48" t="s">
        <v>90</v>
      </c>
      <c r="F25" s="48" t="s">
        <v>156</v>
      </c>
      <c r="G25" s="90">
        <v>357.41</v>
      </c>
      <c r="H25" s="87">
        <f>H24+IF(C25="ENTRADA",G25,-G25)</f>
        <v>-6206.23</v>
      </c>
      <c r="I25" s="48" t="s">
        <v>99</v>
      </c>
    </row>
    <row r="26" spans="1:9">
      <c r="A26" s="83">
        <v>44987</v>
      </c>
      <c r="B26" s="88" t="str">
        <f>UPPER(TEXT(A26,"MMM"))</f>
        <v>MAR</v>
      </c>
      <c r="C26" s="89" t="s">
        <v>4</v>
      </c>
      <c r="D26" s="48" t="s">
        <v>86</v>
      </c>
      <c r="E26" s="48" t="s">
        <v>89</v>
      </c>
      <c r="F26" s="48" t="s">
        <v>157</v>
      </c>
      <c r="G26" s="90">
        <v>2184.4299999999998</v>
      </c>
      <c r="H26" s="87">
        <f>H25+IF(C26="ENTRADA",G26,-G26)</f>
        <v>-8390.66</v>
      </c>
      <c r="I26" s="48" t="s">
        <v>99</v>
      </c>
    </row>
    <row r="27" spans="1:9">
      <c r="A27" s="83">
        <v>44987</v>
      </c>
      <c r="B27" s="88" t="str">
        <f>UPPER(TEXT(A27,"MMM"))</f>
        <v>MAR</v>
      </c>
      <c r="C27" s="89" t="s">
        <v>4</v>
      </c>
      <c r="D27" s="48" t="s">
        <v>86</v>
      </c>
      <c r="E27" s="48" t="s">
        <v>90</v>
      </c>
      <c r="F27" s="48" t="s">
        <v>158</v>
      </c>
      <c r="G27" s="90">
        <v>843.66</v>
      </c>
      <c r="H27" s="87">
        <f>H26+IF(C27="ENTRADA",G27,-G27)</f>
        <v>-9234.32</v>
      </c>
      <c r="I27" s="48" t="s">
        <v>99</v>
      </c>
    </row>
    <row r="28" spans="1:9">
      <c r="A28" s="83">
        <v>44987</v>
      </c>
      <c r="B28" s="88" t="str">
        <f>UPPER(TEXT(A28,"MMM"))</f>
        <v>MAR</v>
      </c>
      <c r="C28" s="89" t="s">
        <v>4</v>
      </c>
      <c r="D28" s="48" t="s">
        <v>86</v>
      </c>
      <c r="E28" s="48" t="s">
        <v>89</v>
      </c>
      <c r="F28" s="48" t="s">
        <v>159</v>
      </c>
      <c r="G28" s="90">
        <v>657</v>
      </c>
      <c r="H28" s="87">
        <f>H27+IF(C28="ENTRADA",G28,-G28)</f>
        <v>-9891.32</v>
      </c>
      <c r="I28" s="48" t="s">
        <v>99</v>
      </c>
    </row>
    <row r="29" spans="1:9">
      <c r="A29" s="83">
        <v>44987</v>
      </c>
      <c r="B29" s="88" t="str">
        <f>UPPER(TEXT(A29,"MMM"))</f>
        <v>MAR</v>
      </c>
      <c r="C29" s="89" t="s">
        <v>4</v>
      </c>
      <c r="D29" s="48" t="s">
        <v>86</v>
      </c>
      <c r="E29" s="48" t="s">
        <v>90</v>
      </c>
      <c r="F29" s="48" t="s">
        <v>160</v>
      </c>
      <c r="G29" s="90">
        <v>670.25</v>
      </c>
      <c r="H29" s="87">
        <f>H28+IF(C29="ENTRADA",G29,-G29)</f>
        <v>-10561.57</v>
      </c>
      <c r="I29" s="48" t="s">
        <v>99</v>
      </c>
    </row>
    <row r="30" spans="1:9">
      <c r="A30" s="83">
        <v>44987</v>
      </c>
      <c r="B30" s="88" t="str">
        <f>UPPER(TEXT(A30,"MMM"))</f>
        <v>MAR</v>
      </c>
      <c r="C30" s="89" t="s">
        <v>4</v>
      </c>
      <c r="D30" s="48" t="s">
        <v>87</v>
      </c>
      <c r="E30" s="48" t="s">
        <v>161</v>
      </c>
      <c r="F30" s="48" t="s">
        <v>161</v>
      </c>
      <c r="G30" s="90">
        <v>1492.98</v>
      </c>
      <c r="H30" s="87">
        <f>H29+IF(C30="ENTRADA",G30,-G30)</f>
        <v>-12054.55</v>
      </c>
      <c r="I30" s="48" t="s">
        <v>99</v>
      </c>
    </row>
    <row r="31" spans="1:9">
      <c r="A31" s="83">
        <v>44987</v>
      </c>
      <c r="B31" s="88" t="str">
        <f>UPPER(TEXT(A31,"MMM"))</f>
        <v>MAR</v>
      </c>
      <c r="C31" s="89" t="s">
        <v>4</v>
      </c>
      <c r="D31" s="48" t="s">
        <v>86</v>
      </c>
      <c r="E31" s="48" t="s">
        <v>89</v>
      </c>
      <c r="F31" s="48" t="s">
        <v>154</v>
      </c>
      <c r="G31" s="90">
        <v>315.85000000000002</v>
      </c>
      <c r="H31" s="87">
        <f>H30+IF(C31="ENTRADA",G31,-G31)</f>
        <v>-12370.4</v>
      </c>
      <c r="I31" s="48" t="s">
        <v>99</v>
      </c>
    </row>
    <row r="32" spans="1:9">
      <c r="A32" s="83">
        <v>44987</v>
      </c>
      <c r="B32" s="88" t="str">
        <f>UPPER(TEXT(A32,"MMM"))</f>
        <v>MAR</v>
      </c>
      <c r="C32" s="89" t="s">
        <v>4</v>
      </c>
      <c r="D32" s="48" t="s">
        <v>87</v>
      </c>
      <c r="E32" s="48" t="s">
        <v>78</v>
      </c>
      <c r="F32" s="48" t="s">
        <v>162</v>
      </c>
      <c r="G32" s="90">
        <v>1139.76</v>
      </c>
      <c r="H32" s="87">
        <f>H31+IF(C32="ENTRADA",G32,-G32)</f>
        <v>-13510.16</v>
      </c>
      <c r="I32" s="48" t="s">
        <v>99</v>
      </c>
    </row>
    <row r="33" spans="1:9">
      <c r="A33" s="83">
        <v>44987</v>
      </c>
      <c r="B33" s="88" t="str">
        <f>UPPER(TEXT(A33,"MMM"))</f>
        <v>MAR</v>
      </c>
      <c r="C33" s="89" t="s">
        <v>4</v>
      </c>
      <c r="D33" s="48" t="s">
        <v>86</v>
      </c>
      <c r="E33" s="48" t="s">
        <v>89</v>
      </c>
      <c r="F33" s="48" t="s">
        <v>163</v>
      </c>
      <c r="G33" s="90">
        <v>1060</v>
      </c>
      <c r="H33" s="87">
        <f>H32+IF(C33="ENTRADA",G33,-G33)</f>
        <v>-14570.16</v>
      </c>
      <c r="I33" s="48" t="s">
        <v>99</v>
      </c>
    </row>
    <row r="34" spans="1:9">
      <c r="A34" s="83">
        <v>44987</v>
      </c>
      <c r="B34" s="88" t="str">
        <f>UPPER(TEXT(A34,"MMM"))</f>
        <v>MAR</v>
      </c>
      <c r="C34" s="89" t="s">
        <v>4</v>
      </c>
      <c r="D34" s="48" t="s">
        <v>86</v>
      </c>
      <c r="E34" s="48" t="s">
        <v>89</v>
      </c>
      <c r="F34" s="48" t="s">
        <v>164</v>
      </c>
      <c r="G34" s="90">
        <v>483</v>
      </c>
      <c r="H34" s="87">
        <f>H33+IF(C34="ENTRADA",G34,-G34)</f>
        <v>-15053.16</v>
      </c>
      <c r="I34" s="48" t="s">
        <v>99</v>
      </c>
    </row>
    <row r="35" spans="1:9">
      <c r="A35" s="83">
        <v>44987</v>
      </c>
      <c r="B35" s="88" t="str">
        <f>UPPER(TEXT(A35,"MMM"))</f>
        <v>MAR</v>
      </c>
      <c r="C35" s="89" t="s">
        <v>4</v>
      </c>
      <c r="D35" s="48" t="s">
        <v>86</v>
      </c>
      <c r="E35" s="48" t="s">
        <v>89</v>
      </c>
      <c r="F35" s="48" t="s">
        <v>163</v>
      </c>
      <c r="G35" s="90">
        <v>3180</v>
      </c>
      <c r="H35" s="87">
        <f>H34+IF(C35="ENTRADA",G35,-G35)</f>
        <v>-18233.16</v>
      </c>
      <c r="I35" s="48" t="s">
        <v>99</v>
      </c>
    </row>
    <row r="36" spans="1:9">
      <c r="A36" s="83">
        <v>44987</v>
      </c>
      <c r="B36" s="88" t="str">
        <f>UPPER(TEXT(A36,"MMM"))</f>
        <v>MAR</v>
      </c>
      <c r="C36" s="89" t="s">
        <v>4</v>
      </c>
      <c r="D36" s="48" t="s">
        <v>86</v>
      </c>
      <c r="E36" s="48" t="s">
        <v>89</v>
      </c>
      <c r="F36" s="48" t="s">
        <v>164</v>
      </c>
      <c r="G36" s="90">
        <v>966</v>
      </c>
      <c r="H36" s="87">
        <f>H35+IF(C36="ENTRADA",G36,-G36)</f>
        <v>-19199.16</v>
      </c>
      <c r="I36" s="48" t="s">
        <v>99</v>
      </c>
    </row>
    <row r="37" spans="1:9">
      <c r="A37" s="83">
        <v>44987</v>
      </c>
      <c r="B37" s="88" t="str">
        <f>UPPER(TEXT(A37,"MMM"))</f>
        <v>MAR</v>
      </c>
      <c r="C37" s="89" t="s">
        <v>4</v>
      </c>
      <c r="D37" s="48" t="s">
        <v>86</v>
      </c>
      <c r="E37" s="48" t="s">
        <v>89</v>
      </c>
      <c r="F37" s="48" t="s">
        <v>165</v>
      </c>
      <c r="G37" s="90">
        <v>144</v>
      </c>
      <c r="H37" s="87">
        <f>H36+IF(C37="ENTRADA",G37,-G37)</f>
        <v>-19343.16</v>
      </c>
      <c r="I37" s="48" t="s">
        <v>99</v>
      </c>
    </row>
    <row r="38" spans="1:9">
      <c r="A38" s="109">
        <v>44987</v>
      </c>
      <c r="B38" s="88" t="str">
        <f>UPPER(TEXT(A38,"MMM"))</f>
        <v>MAR</v>
      </c>
      <c r="C38" s="89" t="s">
        <v>5</v>
      </c>
      <c r="D38" s="48" t="s">
        <v>8</v>
      </c>
      <c r="E38" s="48" t="s">
        <v>97</v>
      </c>
      <c r="F38" s="48" t="s">
        <v>233</v>
      </c>
      <c r="G38" s="90">
        <v>150</v>
      </c>
      <c r="H38" s="90">
        <f>H37+IF(C38="ENTRADA",G38,-G38)</f>
        <v>-19193.16</v>
      </c>
      <c r="I38" s="48" t="s">
        <v>126</v>
      </c>
    </row>
    <row r="39" spans="1:9">
      <c r="A39" s="109">
        <v>44987</v>
      </c>
      <c r="B39" s="88" t="str">
        <f>UPPER(TEXT(A39,"MMM"))</f>
        <v>MAR</v>
      </c>
      <c r="C39" s="89" t="s">
        <v>4</v>
      </c>
      <c r="D39" s="48" t="s">
        <v>86</v>
      </c>
      <c r="E39" s="48" t="s">
        <v>90</v>
      </c>
      <c r="F39" s="48" t="s">
        <v>236</v>
      </c>
      <c r="G39" s="90">
        <v>195.97</v>
      </c>
      <c r="H39" s="90">
        <f>H38+IF(C39="ENTRADA",G39,-G39)</f>
        <v>-19389.13</v>
      </c>
      <c r="I39" s="48" t="s">
        <v>99</v>
      </c>
    </row>
    <row r="40" spans="1:9">
      <c r="A40" s="109">
        <v>44987</v>
      </c>
      <c r="B40" s="88" t="str">
        <f>UPPER(TEXT(A40,"MMM"))</f>
        <v>MAR</v>
      </c>
      <c r="C40" s="89" t="s">
        <v>4</v>
      </c>
      <c r="D40" s="48" t="s">
        <v>86</v>
      </c>
      <c r="E40" s="48" t="s">
        <v>90</v>
      </c>
      <c r="F40" s="48" t="s">
        <v>236</v>
      </c>
      <c r="G40" s="90">
        <f>17.98+7.96+883.01</f>
        <v>908.95</v>
      </c>
      <c r="H40" s="90">
        <f>H39+IF(C40="ENTRADA",G40,-G40)</f>
        <v>-20298.080000000002</v>
      </c>
      <c r="I40" s="48" t="s">
        <v>99</v>
      </c>
    </row>
    <row r="41" spans="1:9">
      <c r="A41" s="109">
        <v>44988</v>
      </c>
      <c r="B41" s="88" t="str">
        <f>UPPER(TEXT(A41,"MMM"))</f>
        <v>MAR</v>
      </c>
      <c r="C41" s="89" t="s">
        <v>5</v>
      </c>
      <c r="D41" s="48" t="s">
        <v>8</v>
      </c>
      <c r="E41" s="48" t="s">
        <v>17</v>
      </c>
      <c r="F41" s="48" t="s">
        <v>197</v>
      </c>
      <c r="G41" s="90">
        <v>270</v>
      </c>
      <c r="H41" s="87">
        <f>H40+IF(C41="ENTRADA",G41,-G41)</f>
        <v>-20028.080000000002</v>
      </c>
      <c r="I41" s="48" t="s">
        <v>126</v>
      </c>
    </row>
    <row r="42" spans="1:9">
      <c r="A42" s="109">
        <v>44988</v>
      </c>
      <c r="B42" s="88" t="str">
        <f>UPPER(TEXT(A42,"MMM"))</f>
        <v>MAR</v>
      </c>
      <c r="C42" s="89" t="s">
        <v>4</v>
      </c>
      <c r="D42" s="48" t="s">
        <v>86</v>
      </c>
      <c r="E42" s="48" t="s">
        <v>90</v>
      </c>
      <c r="F42" s="48" t="s">
        <v>243</v>
      </c>
      <c r="G42" s="90">
        <f>699.4-14.99</f>
        <v>684.41</v>
      </c>
      <c r="H42" s="90">
        <f>H41+IF(C42="ENTRADA",G42,-G42)</f>
        <v>-20712.490000000002</v>
      </c>
      <c r="I42" s="48" t="s">
        <v>99</v>
      </c>
    </row>
    <row r="43" spans="1:9">
      <c r="A43" s="109">
        <v>44988</v>
      </c>
      <c r="B43" s="88" t="str">
        <f>UPPER(TEXT(A43,"MMM"))</f>
        <v>MAR</v>
      </c>
      <c r="C43" s="89" t="s">
        <v>4</v>
      </c>
      <c r="D43" s="48" t="s">
        <v>86</v>
      </c>
      <c r="E43" s="48" t="s">
        <v>89</v>
      </c>
      <c r="F43" s="48" t="s">
        <v>244</v>
      </c>
      <c r="G43" s="90">
        <v>774</v>
      </c>
      <c r="H43" s="90">
        <f>H42+IF(C43="ENTRADA",G43,-G43)</f>
        <v>-21486.49</v>
      </c>
      <c r="I43" s="48" t="s">
        <v>99</v>
      </c>
    </row>
    <row r="44" spans="1:9">
      <c r="A44" s="109">
        <v>44989</v>
      </c>
      <c r="B44" s="88" t="str">
        <f>UPPER(TEXT(A44,"MMM"))</f>
        <v>MAR</v>
      </c>
      <c r="C44" s="89" t="s">
        <v>4</v>
      </c>
      <c r="D44" s="48" t="s">
        <v>87</v>
      </c>
      <c r="E44" s="48" t="s">
        <v>161</v>
      </c>
      <c r="F44" s="48" t="s">
        <v>246</v>
      </c>
      <c r="G44" s="90">
        <v>39.96</v>
      </c>
      <c r="H44" s="90">
        <f>H43+IF(C44="ENTRADA",G44,-G44)</f>
        <v>-21526.45</v>
      </c>
      <c r="I44" s="48" t="s">
        <v>99</v>
      </c>
    </row>
    <row r="45" spans="1:9">
      <c r="A45" s="83">
        <v>44991</v>
      </c>
      <c r="B45" s="88" t="str">
        <f>UPPER(TEXT(A45,"MMM"))</f>
        <v>MAR</v>
      </c>
      <c r="C45" s="89" t="s">
        <v>5</v>
      </c>
      <c r="D45" s="48" t="s">
        <v>8</v>
      </c>
      <c r="E45" s="48" t="s">
        <v>17</v>
      </c>
      <c r="F45" s="48" t="s">
        <v>17</v>
      </c>
      <c r="G45" s="90">
        <v>7958.5</v>
      </c>
      <c r="H45" s="87">
        <f>H44+IF(C45="ENTRADA",G45,-G45)</f>
        <v>-13567.95</v>
      </c>
      <c r="I45" s="48" t="s">
        <v>104</v>
      </c>
    </row>
    <row r="46" spans="1:9">
      <c r="A46" s="83">
        <v>44991</v>
      </c>
      <c r="B46" s="88" t="str">
        <f>UPPER(TEXT(A46,"MMM"))</f>
        <v>MAR</v>
      </c>
      <c r="C46" s="89" t="s">
        <v>5</v>
      </c>
      <c r="D46" s="48" t="s">
        <v>8</v>
      </c>
      <c r="E46" s="48" t="s">
        <v>17</v>
      </c>
      <c r="F46" s="48" t="s">
        <v>17</v>
      </c>
      <c r="G46" s="90">
        <v>48375.25</v>
      </c>
      <c r="H46" s="87">
        <f>H45+IF(C46="ENTRADA",G46,-G46)</f>
        <v>34807.300000000003</v>
      </c>
      <c r="I46" s="48" t="s">
        <v>99</v>
      </c>
    </row>
    <row r="47" spans="1:9">
      <c r="A47" s="83">
        <v>44991</v>
      </c>
      <c r="B47" s="88" t="str">
        <f>UPPER(TEXT(A47,"MMM"))</f>
        <v>MAR</v>
      </c>
      <c r="C47" s="89" t="s">
        <v>5</v>
      </c>
      <c r="D47" s="48" t="s">
        <v>8</v>
      </c>
      <c r="E47" s="48" t="s">
        <v>17</v>
      </c>
      <c r="F47" s="48" t="s">
        <v>17</v>
      </c>
      <c r="G47" s="90">
        <v>31040.66</v>
      </c>
      <c r="H47" s="87">
        <f>H46+IF(C47="ENTRADA",G47,-G47)</f>
        <v>65847.960000000006</v>
      </c>
      <c r="I47" s="48" t="s">
        <v>100</v>
      </c>
    </row>
    <row r="48" spans="1:9">
      <c r="A48" s="83">
        <v>44991</v>
      </c>
      <c r="B48" s="88" t="str">
        <f>UPPER(TEXT(A48,"MMM"))</f>
        <v>MAR</v>
      </c>
      <c r="C48" s="89" t="s">
        <v>5</v>
      </c>
      <c r="D48" s="48" t="s">
        <v>8</v>
      </c>
      <c r="E48" s="48" t="s">
        <v>17</v>
      </c>
      <c r="F48" s="48" t="s">
        <v>17</v>
      </c>
      <c r="G48" s="90">
        <v>1822</v>
      </c>
      <c r="H48" s="87">
        <f>H47+IF(C48="ENTRADA",G48,-G48)</f>
        <v>67669.960000000006</v>
      </c>
      <c r="I48" s="48" t="s">
        <v>126</v>
      </c>
    </row>
    <row r="49" spans="1:9">
      <c r="A49" s="83">
        <v>44991</v>
      </c>
      <c r="B49" s="88" t="str">
        <f>UPPER(TEXT(A49,"MMM"))</f>
        <v>MAR</v>
      </c>
      <c r="C49" s="89" t="s">
        <v>4</v>
      </c>
      <c r="D49" s="48" t="s">
        <v>12</v>
      </c>
      <c r="E49" s="48" t="s">
        <v>168</v>
      </c>
      <c r="F49" s="48" t="s">
        <v>99</v>
      </c>
      <c r="G49" s="90">
        <v>610.78</v>
      </c>
      <c r="H49" s="87">
        <f>H48+IF(C49="ENTRADA",G49,-G49)</f>
        <v>67059.180000000008</v>
      </c>
      <c r="I49" s="48" t="s">
        <v>99</v>
      </c>
    </row>
    <row r="50" spans="1:9">
      <c r="A50" s="83">
        <v>44991</v>
      </c>
      <c r="B50" s="88" t="str">
        <f>UPPER(TEXT(A50,"MMM"))</f>
        <v>MAR</v>
      </c>
      <c r="C50" s="89" t="s">
        <v>4</v>
      </c>
      <c r="D50" s="48" t="s">
        <v>12</v>
      </c>
      <c r="E50" s="48" t="s">
        <v>168</v>
      </c>
      <c r="F50" s="48" t="s">
        <v>100</v>
      </c>
      <c r="G50" s="90">
        <v>3418.54</v>
      </c>
      <c r="H50" s="87">
        <f>H49+IF(C50="ENTRADA",G50,-G50)</f>
        <v>63640.640000000007</v>
      </c>
      <c r="I50" s="48" t="s">
        <v>99</v>
      </c>
    </row>
    <row r="51" spans="1:9">
      <c r="A51" s="83">
        <v>44991</v>
      </c>
      <c r="B51" s="88" t="str">
        <f>UPPER(TEXT(A51,"MMM"))</f>
        <v>MAR</v>
      </c>
      <c r="C51" s="89" t="s">
        <v>4</v>
      </c>
      <c r="D51" s="48" t="s">
        <v>12</v>
      </c>
      <c r="E51" s="48" t="s">
        <v>169</v>
      </c>
      <c r="F51" s="48" t="s">
        <v>99</v>
      </c>
      <c r="G51" s="90">
        <v>599.85</v>
      </c>
      <c r="H51" s="87">
        <f>H50+IF(C51="ENTRADA",G51,-G51)</f>
        <v>63040.790000000008</v>
      </c>
      <c r="I51" s="48" t="s">
        <v>99</v>
      </c>
    </row>
    <row r="52" spans="1:9">
      <c r="A52" s="83">
        <v>44991</v>
      </c>
      <c r="B52" s="88" t="str">
        <f>UPPER(TEXT(A52,"MMM"))</f>
        <v>MAR</v>
      </c>
      <c r="C52" s="89" t="s">
        <v>4</v>
      </c>
      <c r="D52" s="48" t="s">
        <v>12</v>
      </c>
      <c r="E52" s="48" t="s">
        <v>169</v>
      </c>
      <c r="F52" s="48" t="s">
        <v>100</v>
      </c>
      <c r="G52" s="90">
        <v>1247.83</v>
      </c>
      <c r="H52" s="87">
        <f>H51+IF(C52="ENTRADA",G52,-G52)</f>
        <v>61792.960000000006</v>
      </c>
      <c r="I52" s="48" t="s">
        <v>99</v>
      </c>
    </row>
    <row r="53" spans="1:9">
      <c r="A53" s="83">
        <v>44991</v>
      </c>
      <c r="B53" s="88" t="str">
        <f>UPPER(TEXT(A53,"MMM"))</f>
        <v>MAR</v>
      </c>
      <c r="C53" s="89" t="s">
        <v>4</v>
      </c>
      <c r="D53" s="48" t="s">
        <v>88</v>
      </c>
      <c r="E53" s="48" t="s">
        <v>26</v>
      </c>
      <c r="F53" s="48" t="s">
        <v>170</v>
      </c>
      <c r="G53" s="90">
        <v>1251.5</v>
      </c>
      <c r="H53" s="87">
        <f>H52+IF(C53="ENTRADA",G53,-G53)</f>
        <v>60541.460000000006</v>
      </c>
      <c r="I53" s="48" t="s">
        <v>104</v>
      </c>
    </row>
    <row r="54" spans="1:9">
      <c r="A54" s="83">
        <v>44991</v>
      </c>
      <c r="B54" s="88" t="str">
        <f>UPPER(TEXT(A54,"MMM"))</f>
        <v>MAR</v>
      </c>
      <c r="C54" s="89" t="s">
        <v>4</v>
      </c>
      <c r="D54" s="48" t="s">
        <v>10</v>
      </c>
      <c r="E54" s="48" t="s">
        <v>23</v>
      </c>
      <c r="F54" s="48" t="s">
        <v>171</v>
      </c>
      <c r="G54" s="90">
        <v>200</v>
      </c>
      <c r="H54" s="87">
        <f>H53+IF(C54="ENTRADA",G54,-G54)</f>
        <v>60341.460000000006</v>
      </c>
      <c r="I54" s="48" t="s">
        <v>104</v>
      </c>
    </row>
    <row r="55" spans="1:9">
      <c r="A55" s="109">
        <v>44991</v>
      </c>
      <c r="B55" s="88" t="str">
        <f>UPPER(TEXT(A55,"MMM"))</f>
        <v>MAR</v>
      </c>
      <c r="C55" s="89" t="s">
        <v>5</v>
      </c>
      <c r="D55" s="48" t="s">
        <v>8</v>
      </c>
      <c r="E55" s="48" t="s">
        <v>18</v>
      </c>
      <c r="F55" s="48" t="s">
        <v>179</v>
      </c>
      <c r="G55" s="90">
        <v>400</v>
      </c>
      <c r="H55" s="87">
        <f>H54+IF(C55="ENTRADA",G55,-G55)</f>
        <v>60741.460000000006</v>
      </c>
      <c r="I55" s="48" t="s">
        <v>126</v>
      </c>
    </row>
    <row r="56" spans="1:9">
      <c r="A56" s="109">
        <v>44991</v>
      </c>
      <c r="B56" s="88" t="str">
        <f>UPPER(TEXT(A56,"MMM"))</f>
        <v>MAR</v>
      </c>
      <c r="C56" s="89" t="s">
        <v>4</v>
      </c>
      <c r="D56" s="48" t="s">
        <v>86</v>
      </c>
      <c r="E56" s="48" t="s">
        <v>90</v>
      </c>
      <c r="F56" s="48" t="s">
        <v>180</v>
      </c>
      <c r="G56" s="90">
        <v>3633.33</v>
      </c>
      <c r="H56" s="87">
        <f>H55+IF(C56="ENTRADA",G56,-G56)</f>
        <v>57108.130000000005</v>
      </c>
      <c r="I56" s="48" t="s">
        <v>128</v>
      </c>
    </row>
    <row r="57" spans="1:9">
      <c r="A57" s="109">
        <v>44991</v>
      </c>
      <c r="B57" s="88" t="str">
        <f>UPPER(TEXT(A57,"MMM"))</f>
        <v>MAR</v>
      </c>
      <c r="C57" s="89" t="s">
        <v>4</v>
      </c>
      <c r="D57" s="48" t="s">
        <v>86</v>
      </c>
      <c r="E57" s="48" t="s">
        <v>89</v>
      </c>
      <c r="F57" s="48" t="s">
        <v>182</v>
      </c>
      <c r="G57" s="90">
        <v>2650</v>
      </c>
      <c r="H57" s="87">
        <f>H56+IF(C57="ENTRADA",G57,-G57)</f>
        <v>54458.130000000005</v>
      </c>
      <c r="I57" s="48" t="s">
        <v>128</v>
      </c>
    </row>
    <row r="58" spans="1:9">
      <c r="A58" s="109">
        <v>44991</v>
      </c>
      <c r="B58" s="88" t="str">
        <f>UPPER(TEXT(A58,"MMM"))</f>
        <v>MAR</v>
      </c>
      <c r="C58" s="89" t="s">
        <v>4</v>
      </c>
      <c r="D58" s="48" t="s">
        <v>86</v>
      </c>
      <c r="E58" s="48" t="s">
        <v>90</v>
      </c>
      <c r="F58" s="48" t="s">
        <v>181</v>
      </c>
      <c r="G58" s="90">
        <v>4122.5200000000004</v>
      </c>
      <c r="H58" s="87">
        <f>H57+IF(C58="ENTRADA",G58,-G58)</f>
        <v>50335.61</v>
      </c>
      <c r="I58" s="48" t="s">
        <v>128</v>
      </c>
    </row>
    <row r="59" spans="1:9">
      <c r="A59" s="109">
        <v>44991</v>
      </c>
      <c r="B59" s="88" t="str">
        <f>UPPER(TEXT(A59,"MMM"))</f>
        <v>MAR</v>
      </c>
      <c r="C59" s="89" t="s">
        <v>4</v>
      </c>
      <c r="D59" s="48" t="s">
        <v>86</v>
      </c>
      <c r="E59" s="48" t="s">
        <v>90</v>
      </c>
      <c r="F59" s="48" t="s">
        <v>183</v>
      </c>
      <c r="G59" s="90">
        <v>3113</v>
      </c>
      <c r="H59" s="87">
        <f>H58+IF(C59="ENTRADA",G59,-G59)</f>
        <v>47222.61</v>
      </c>
      <c r="I59" s="48" t="s">
        <v>128</v>
      </c>
    </row>
    <row r="60" spans="1:9">
      <c r="A60" s="109">
        <v>44991</v>
      </c>
      <c r="B60" s="88" t="str">
        <f>UPPER(TEXT(A60,"MMM"))</f>
        <v>MAR</v>
      </c>
      <c r="C60" s="89" t="s">
        <v>4</v>
      </c>
      <c r="D60" s="48" t="s">
        <v>86</v>
      </c>
      <c r="E60" s="48" t="s">
        <v>89</v>
      </c>
      <c r="F60" s="48" t="s">
        <v>184</v>
      </c>
      <c r="G60" s="90">
        <v>6653.63</v>
      </c>
      <c r="H60" s="87">
        <f>H59+IF(C60="ENTRADA",G60,-G60)</f>
        <v>40568.980000000003</v>
      </c>
      <c r="I60" s="48" t="s">
        <v>128</v>
      </c>
    </row>
    <row r="61" spans="1:9">
      <c r="A61" s="109">
        <v>44991</v>
      </c>
      <c r="B61" s="88" t="str">
        <f>UPPER(TEXT(A61,"MMM"))</f>
        <v>MAR</v>
      </c>
      <c r="C61" s="89" t="s">
        <v>4</v>
      </c>
      <c r="D61" s="48" t="s">
        <v>87</v>
      </c>
      <c r="E61" s="48" t="s">
        <v>161</v>
      </c>
      <c r="F61" s="48" t="s">
        <v>185</v>
      </c>
      <c r="G61" s="90">
        <v>1257.03</v>
      </c>
      <c r="H61" s="87">
        <f>H60+IF(C61="ENTRADA",G61,-G61)</f>
        <v>39311.950000000004</v>
      </c>
      <c r="I61" s="48" t="s">
        <v>128</v>
      </c>
    </row>
    <row r="62" spans="1:9">
      <c r="A62" s="109">
        <v>44991</v>
      </c>
      <c r="B62" s="88" t="str">
        <f>UPPER(TEXT(A62,"MMM"))</f>
        <v>MAR</v>
      </c>
      <c r="C62" s="89" t="s">
        <v>4</v>
      </c>
      <c r="D62" s="48" t="s">
        <v>86</v>
      </c>
      <c r="E62" s="48" t="s">
        <v>90</v>
      </c>
      <c r="F62" s="48" t="s">
        <v>186</v>
      </c>
      <c r="G62" s="90">
        <v>596.66999999999996</v>
      </c>
      <c r="H62" s="87">
        <f>H61+IF(C62="ENTRADA",G62,-G62)</f>
        <v>38715.280000000006</v>
      </c>
      <c r="I62" s="48" t="s">
        <v>128</v>
      </c>
    </row>
    <row r="63" spans="1:9">
      <c r="A63" s="109">
        <v>44991</v>
      </c>
      <c r="B63" s="88" t="str">
        <f>UPPER(TEXT(A63,"MMM"))</f>
        <v>MAR</v>
      </c>
      <c r="C63" s="89" t="s">
        <v>4</v>
      </c>
      <c r="D63" s="48" t="s">
        <v>86</v>
      </c>
      <c r="E63" s="48" t="s">
        <v>90</v>
      </c>
      <c r="F63" s="48" t="s">
        <v>187</v>
      </c>
      <c r="G63" s="90">
        <v>476.89</v>
      </c>
      <c r="H63" s="87">
        <f>H62+IF(C63="ENTRADA",G63,-G63)</f>
        <v>38238.390000000007</v>
      </c>
      <c r="I63" s="48" t="s">
        <v>128</v>
      </c>
    </row>
    <row r="64" spans="1:9">
      <c r="A64" s="109">
        <v>44991</v>
      </c>
      <c r="B64" s="88" t="str">
        <f>UPPER(TEXT(A64,"MMM"))</f>
        <v>MAR</v>
      </c>
      <c r="C64" s="89" t="s">
        <v>4</v>
      </c>
      <c r="D64" s="48" t="s">
        <v>88</v>
      </c>
      <c r="E64" s="48" t="s">
        <v>26</v>
      </c>
      <c r="F64" s="48" t="s">
        <v>188</v>
      </c>
      <c r="G64" s="90">
        <v>1150</v>
      </c>
      <c r="H64" s="87">
        <f>H63+IF(C64="ENTRADA",G64,-G64)</f>
        <v>37088.390000000007</v>
      </c>
      <c r="I64" s="48" t="s">
        <v>126</v>
      </c>
    </row>
    <row r="65" spans="1:9">
      <c r="A65" s="109">
        <v>44991</v>
      </c>
      <c r="B65" s="88" t="str">
        <f>UPPER(TEXT(A65,"MMM"))</f>
        <v>MAR</v>
      </c>
      <c r="C65" s="89" t="s">
        <v>5</v>
      </c>
      <c r="D65" s="48" t="s">
        <v>8</v>
      </c>
      <c r="E65" s="48" t="s">
        <v>97</v>
      </c>
      <c r="F65" s="48" t="s">
        <v>233</v>
      </c>
      <c r="G65" s="90">
        <v>150</v>
      </c>
      <c r="H65" s="90">
        <f>H64+IF(C65="ENTRADA",G65,-G65)</f>
        <v>37238.390000000007</v>
      </c>
      <c r="I65" s="48" t="s">
        <v>126</v>
      </c>
    </row>
    <row r="66" spans="1:9">
      <c r="A66" s="109">
        <v>44991</v>
      </c>
      <c r="B66" s="88" t="str">
        <f>UPPER(TEXT(A66,"MMM"))</f>
        <v>MAR</v>
      </c>
      <c r="C66" s="89" t="s">
        <v>5</v>
      </c>
      <c r="D66" s="48" t="s">
        <v>8</v>
      </c>
      <c r="E66" s="48" t="s">
        <v>97</v>
      </c>
      <c r="F66" s="48" t="s">
        <v>233</v>
      </c>
      <c r="G66" s="90">
        <v>150</v>
      </c>
      <c r="H66" s="90">
        <f>H65+IF(C66="ENTRADA",G66,-G66)</f>
        <v>37388.390000000007</v>
      </c>
      <c r="I66" s="48" t="s">
        <v>126</v>
      </c>
    </row>
    <row r="67" spans="1:9">
      <c r="A67" s="109">
        <v>44991</v>
      </c>
      <c r="B67" s="88" t="str">
        <f>UPPER(TEXT(A67,"MMM"))</f>
        <v>MAR</v>
      </c>
      <c r="C67" s="89" t="s">
        <v>5</v>
      </c>
      <c r="D67" s="48" t="s">
        <v>8</v>
      </c>
      <c r="E67" s="48" t="s">
        <v>97</v>
      </c>
      <c r="F67" s="48" t="s">
        <v>234</v>
      </c>
      <c r="G67" s="90">
        <v>60</v>
      </c>
      <c r="H67" s="90">
        <f>H66+IF(C67="ENTRADA",G67,-G67)</f>
        <v>37448.390000000007</v>
      </c>
      <c r="I67" s="48" t="s">
        <v>126</v>
      </c>
    </row>
    <row r="68" spans="1:9">
      <c r="A68" s="109">
        <v>44991</v>
      </c>
      <c r="B68" s="88" t="str">
        <f>UPPER(TEXT(A68,"MMM"))</f>
        <v>MAR</v>
      </c>
      <c r="C68" s="89" t="s">
        <v>5</v>
      </c>
      <c r="D68" s="48" t="s">
        <v>8</v>
      </c>
      <c r="E68" s="48" t="s">
        <v>97</v>
      </c>
      <c r="F68" s="48" t="s">
        <v>233</v>
      </c>
      <c r="G68" s="90">
        <v>150</v>
      </c>
      <c r="H68" s="90">
        <f>H67+IF(C68="ENTRADA",G68,-G68)</f>
        <v>37598.390000000007</v>
      </c>
      <c r="I68" s="48" t="s">
        <v>126</v>
      </c>
    </row>
    <row r="69" spans="1:9">
      <c r="A69" s="109">
        <v>44992</v>
      </c>
      <c r="B69" s="88" t="str">
        <f>UPPER(TEXT(A69,"MMM"))</f>
        <v>MAR</v>
      </c>
      <c r="C69" s="89" t="s">
        <v>4</v>
      </c>
      <c r="D69" s="48" t="s">
        <v>88</v>
      </c>
      <c r="E69" s="48" t="s">
        <v>26</v>
      </c>
      <c r="F69" s="48" t="s">
        <v>170</v>
      </c>
      <c r="G69" s="90">
        <v>7426.1</v>
      </c>
      <c r="H69" s="87">
        <f>H68+IF(C69="ENTRADA",G69,-G69)</f>
        <v>30172.290000000008</v>
      </c>
      <c r="I69" s="48" t="s">
        <v>126</v>
      </c>
    </row>
    <row r="70" spans="1:9">
      <c r="A70" s="109">
        <v>44992</v>
      </c>
      <c r="B70" s="88" t="str">
        <f>UPPER(TEXT(A70,"MMM"))</f>
        <v>MAR</v>
      </c>
      <c r="C70" s="89" t="s">
        <v>4</v>
      </c>
      <c r="D70" s="48" t="s">
        <v>11</v>
      </c>
      <c r="E70" s="48" t="s">
        <v>177</v>
      </c>
      <c r="F70" s="48" t="s">
        <v>177</v>
      </c>
      <c r="G70" s="90">
        <v>651</v>
      </c>
      <c r="H70" s="87">
        <f>H69+IF(C70="ENTRADA",G70,-G70)</f>
        <v>29521.290000000008</v>
      </c>
      <c r="I70" s="48" t="s">
        <v>126</v>
      </c>
    </row>
    <row r="71" spans="1:9">
      <c r="A71" s="109">
        <v>44992</v>
      </c>
      <c r="B71" s="88" t="str">
        <f>UPPER(TEXT(A71,"MMM"))</f>
        <v>MAR</v>
      </c>
      <c r="C71" s="89" t="s">
        <v>4</v>
      </c>
      <c r="D71" s="48" t="s">
        <v>88</v>
      </c>
      <c r="E71" s="48" t="s">
        <v>26</v>
      </c>
      <c r="F71" s="48" t="s">
        <v>189</v>
      </c>
      <c r="G71" s="90">
        <v>4103.33</v>
      </c>
      <c r="H71" s="87">
        <f>H70+IF(C71="ENTRADA",G71,-G71)</f>
        <v>25417.960000000006</v>
      </c>
      <c r="I71" s="48" t="s">
        <v>126</v>
      </c>
    </row>
    <row r="72" spans="1:9">
      <c r="A72" s="109">
        <v>44992</v>
      </c>
      <c r="B72" s="88" t="str">
        <f>UPPER(TEXT(A72,"MMM"))</f>
        <v>MAR</v>
      </c>
      <c r="C72" s="89" t="s">
        <v>4</v>
      </c>
      <c r="D72" s="48" t="s">
        <v>88</v>
      </c>
      <c r="E72" s="48" t="s">
        <v>36</v>
      </c>
      <c r="F72" s="48" t="s">
        <v>190</v>
      </c>
      <c r="G72" s="90">
        <v>2009.18</v>
      </c>
      <c r="H72" s="87">
        <f>H71+IF(C72="ENTRADA",G72,-G72)</f>
        <v>23408.780000000006</v>
      </c>
      <c r="I72" s="48" t="s">
        <v>126</v>
      </c>
    </row>
    <row r="73" spans="1:9">
      <c r="A73" s="109">
        <v>44992</v>
      </c>
      <c r="B73" s="88" t="str">
        <f>UPPER(TEXT(A73,"MMM"))</f>
        <v>MAR</v>
      </c>
      <c r="C73" s="89" t="s">
        <v>5</v>
      </c>
      <c r="D73" s="48" t="s">
        <v>8</v>
      </c>
      <c r="E73" s="48" t="s">
        <v>97</v>
      </c>
      <c r="F73" s="48" t="s">
        <v>191</v>
      </c>
      <c r="G73" s="90">
        <v>1200</v>
      </c>
      <c r="H73" s="87">
        <f>H72+IF(C73="ENTRADA",G73,-G73)</f>
        <v>24608.780000000006</v>
      </c>
      <c r="I73" s="48" t="s">
        <v>126</v>
      </c>
    </row>
    <row r="74" spans="1:9">
      <c r="A74" s="109">
        <v>44992</v>
      </c>
      <c r="B74" s="88" t="str">
        <f>UPPER(TEXT(A74,"MMM"))</f>
        <v>MAR</v>
      </c>
      <c r="C74" s="89" t="s">
        <v>4</v>
      </c>
      <c r="D74" s="48" t="s">
        <v>10</v>
      </c>
      <c r="E74" s="48" t="s">
        <v>23</v>
      </c>
      <c r="F74" s="48" t="s">
        <v>171</v>
      </c>
      <c r="G74" s="90">
        <v>5700</v>
      </c>
      <c r="H74" s="87">
        <f>H73+IF(C74="ENTRADA",G74,-G74)</f>
        <v>18908.780000000006</v>
      </c>
      <c r="I74" s="48" t="s">
        <v>126</v>
      </c>
    </row>
    <row r="75" spans="1:9">
      <c r="A75" s="109">
        <v>44992</v>
      </c>
      <c r="B75" s="88" t="str">
        <f>UPPER(TEXT(A75,"MMM"))</f>
        <v>MAR</v>
      </c>
      <c r="C75" s="89" t="s">
        <v>4</v>
      </c>
      <c r="D75" s="48" t="s">
        <v>98</v>
      </c>
      <c r="E75" s="48" t="s">
        <v>52</v>
      </c>
      <c r="F75" s="48" t="s">
        <v>192</v>
      </c>
      <c r="G75" s="90">
        <v>1500</v>
      </c>
      <c r="H75" s="87">
        <f>H74+IF(C75="ENTRADA",G75,-G75)</f>
        <v>17408.780000000006</v>
      </c>
      <c r="I75" s="48" t="s">
        <v>126</v>
      </c>
    </row>
    <row r="76" spans="1:9">
      <c r="A76" s="109">
        <v>44992</v>
      </c>
      <c r="B76" s="88" t="str">
        <f>UPPER(TEXT(A76,"MMM"))</f>
        <v>MAR</v>
      </c>
      <c r="C76" s="89" t="s">
        <v>4</v>
      </c>
      <c r="D76" s="48" t="s">
        <v>88</v>
      </c>
      <c r="E76" s="48" t="s">
        <v>26</v>
      </c>
      <c r="F76" s="48" t="s">
        <v>193</v>
      </c>
      <c r="G76" s="90">
        <v>488.67</v>
      </c>
      <c r="H76" s="87">
        <f>H75+IF(C76="ENTRADA",G76,-G76)</f>
        <v>16920.110000000008</v>
      </c>
      <c r="I76" s="48" t="s">
        <v>126</v>
      </c>
    </row>
    <row r="77" spans="1:9">
      <c r="A77" s="109">
        <v>44992</v>
      </c>
      <c r="B77" s="88" t="str">
        <f>UPPER(TEXT(A77,"MMM"))</f>
        <v>MAR</v>
      </c>
      <c r="C77" s="89" t="s">
        <v>4</v>
      </c>
      <c r="D77" s="48" t="s">
        <v>13</v>
      </c>
      <c r="E77" s="48" t="s">
        <v>83</v>
      </c>
      <c r="F77" s="48" t="s">
        <v>194</v>
      </c>
      <c r="G77" s="90">
        <v>1500</v>
      </c>
      <c r="H77" s="87">
        <f>H76+IF(C77="ENTRADA",G77,-G77)</f>
        <v>15420.110000000008</v>
      </c>
      <c r="I77" s="48" t="s">
        <v>128</v>
      </c>
    </row>
    <row r="78" spans="1:9">
      <c r="A78" s="109">
        <v>44992</v>
      </c>
      <c r="B78" s="88" t="str">
        <f>UPPER(TEXT(A78,"MMM"))</f>
        <v>MAR</v>
      </c>
      <c r="C78" s="89" t="s">
        <v>4</v>
      </c>
      <c r="D78" s="48" t="s">
        <v>87</v>
      </c>
      <c r="E78" s="48" t="s">
        <v>161</v>
      </c>
      <c r="F78" s="48" t="s">
        <v>195</v>
      </c>
      <c r="G78" s="90">
        <v>428.29</v>
      </c>
      <c r="H78" s="87">
        <f>H77+IF(C78="ENTRADA",G78,-G78)</f>
        <v>14991.820000000007</v>
      </c>
      <c r="I78" s="48" t="s">
        <v>128</v>
      </c>
    </row>
    <row r="79" spans="1:9">
      <c r="A79" s="109">
        <v>44992</v>
      </c>
      <c r="B79" s="88" t="str">
        <f>UPPER(TEXT(A79,"MMM"))</f>
        <v>MAR</v>
      </c>
      <c r="C79" s="89" t="s">
        <v>4</v>
      </c>
      <c r="D79" s="48" t="s">
        <v>88</v>
      </c>
      <c r="E79" s="48" t="s">
        <v>150</v>
      </c>
      <c r="F79" s="48" t="s">
        <v>196</v>
      </c>
      <c r="G79" s="90">
        <v>400</v>
      </c>
      <c r="H79" s="87">
        <f>H78+IF(C79="ENTRADA",G79,-G79)</f>
        <v>14591.820000000007</v>
      </c>
      <c r="I79" s="48" t="s">
        <v>126</v>
      </c>
    </row>
    <row r="80" spans="1:9">
      <c r="A80" s="109">
        <v>44992</v>
      </c>
      <c r="B80" s="88" t="str">
        <f>UPPER(TEXT(A80,"MMM"))</f>
        <v>MAR</v>
      </c>
      <c r="C80" s="89" t="s">
        <v>4</v>
      </c>
      <c r="D80" s="48" t="s">
        <v>86</v>
      </c>
      <c r="E80" s="48" t="s">
        <v>90</v>
      </c>
      <c r="F80" s="48" t="s">
        <v>236</v>
      </c>
      <c r="G80" s="90">
        <v>50.59</v>
      </c>
      <c r="H80" s="90">
        <f>H79+IF(C80="ENTRADA",G80,-G80)</f>
        <v>14541.230000000007</v>
      </c>
      <c r="I80" s="48" t="s">
        <v>99</v>
      </c>
    </row>
    <row r="81" spans="1:9">
      <c r="A81" s="109">
        <v>44992</v>
      </c>
      <c r="B81" s="88" t="str">
        <f>UPPER(TEXT(A81,"MMM"))</f>
        <v>MAR</v>
      </c>
      <c r="C81" s="89" t="s">
        <v>4</v>
      </c>
      <c r="D81" s="48" t="s">
        <v>86</v>
      </c>
      <c r="E81" s="48" t="s">
        <v>90</v>
      </c>
      <c r="F81" s="48" t="s">
        <v>236</v>
      </c>
      <c r="G81" s="90">
        <v>46.6</v>
      </c>
      <c r="H81" s="90">
        <f>H80+IF(C81="ENTRADA",G81,-G81)</f>
        <v>14494.630000000006</v>
      </c>
      <c r="I81" s="48" t="s">
        <v>99</v>
      </c>
    </row>
    <row r="82" spans="1:9">
      <c r="A82" s="109">
        <v>44993</v>
      </c>
      <c r="B82" s="88" t="str">
        <f>UPPER(TEXT(A82,"MMM"))</f>
        <v>MAR</v>
      </c>
      <c r="C82" s="89" t="s">
        <v>5</v>
      </c>
      <c r="D82" s="48" t="s">
        <v>8</v>
      </c>
      <c r="E82" s="48" t="s">
        <v>17</v>
      </c>
      <c r="F82" s="48" t="s">
        <v>163</v>
      </c>
      <c r="G82" s="90">
        <v>900</v>
      </c>
      <c r="H82" s="87">
        <f>H81+IF(C82="ENTRADA",G82,-G82)</f>
        <v>15394.630000000006</v>
      </c>
      <c r="I82" s="48" t="s">
        <v>126</v>
      </c>
    </row>
    <row r="83" spans="1:9">
      <c r="A83" s="109">
        <v>44993</v>
      </c>
      <c r="B83" s="88" t="str">
        <f>UPPER(TEXT(A83,"MMM"))</f>
        <v>MAR</v>
      </c>
      <c r="C83" s="89" t="s">
        <v>4</v>
      </c>
      <c r="D83" s="48" t="s">
        <v>87</v>
      </c>
      <c r="E83" s="48" t="s">
        <v>161</v>
      </c>
      <c r="F83" s="48" t="s">
        <v>195</v>
      </c>
      <c r="G83" s="90">
        <v>583.29</v>
      </c>
      <c r="H83" s="87">
        <f>H82+IF(C83="ENTRADA",G83,-G83)</f>
        <v>14811.340000000007</v>
      </c>
      <c r="I83" s="48" t="s">
        <v>128</v>
      </c>
    </row>
    <row r="84" spans="1:9">
      <c r="A84" s="109">
        <v>44993</v>
      </c>
      <c r="B84" s="88" t="str">
        <f>UPPER(TEXT(A84,"MMM"))</f>
        <v>MAR</v>
      </c>
      <c r="C84" s="89" t="s">
        <v>4</v>
      </c>
      <c r="D84" s="48" t="s">
        <v>86</v>
      </c>
      <c r="E84" s="48" t="s">
        <v>90</v>
      </c>
      <c r="F84" s="48" t="s">
        <v>236</v>
      </c>
      <c r="G84" s="90">
        <v>7.73</v>
      </c>
      <c r="H84" s="90">
        <f>H83+IF(C84="ENTRADA",G84,-G84)</f>
        <v>14803.610000000008</v>
      </c>
      <c r="I84" s="48" t="s">
        <v>99</v>
      </c>
    </row>
    <row r="85" spans="1:9">
      <c r="A85" s="109">
        <v>44993</v>
      </c>
      <c r="B85" s="88" t="str">
        <f>UPPER(TEXT(A85,"MMM"))</f>
        <v>MAR</v>
      </c>
      <c r="C85" s="89" t="s">
        <v>4</v>
      </c>
      <c r="D85" s="48" t="s">
        <v>86</v>
      </c>
      <c r="E85" s="48" t="s">
        <v>89</v>
      </c>
      <c r="F85" s="48" t="s">
        <v>244</v>
      </c>
      <c r="G85" s="90">
        <v>1892.4</v>
      </c>
      <c r="H85" s="90">
        <f>H84+IF(C85="ENTRADA",G85,-G85)</f>
        <v>12911.210000000008</v>
      </c>
      <c r="I85" s="48" t="s">
        <v>99</v>
      </c>
    </row>
    <row r="86" spans="1:9">
      <c r="A86" s="109">
        <v>44993</v>
      </c>
      <c r="B86" s="88" t="str">
        <f>UPPER(TEXT(A86,"MMM"))</f>
        <v>MAR</v>
      </c>
      <c r="C86" s="89" t="s">
        <v>4</v>
      </c>
      <c r="D86" s="48" t="s">
        <v>86</v>
      </c>
      <c r="E86" s="48" t="s">
        <v>90</v>
      </c>
      <c r="F86" s="48" t="s">
        <v>243</v>
      </c>
      <c r="G86" s="90">
        <f>793.28-75.16-37.58-44.07-142.08-11.95-11.95</f>
        <v>470.4899999999999</v>
      </c>
      <c r="H86" s="90">
        <f>H85+IF(C86="ENTRADA",G86,-G86)</f>
        <v>12440.720000000008</v>
      </c>
      <c r="I86" s="48" t="s">
        <v>99</v>
      </c>
    </row>
    <row r="87" spans="1:9">
      <c r="A87" s="109">
        <v>44993</v>
      </c>
      <c r="B87" s="88" t="str">
        <f>UPPER(TEXT(A87,"MMM"))</f>
        <v>MAR</v>
      </c>
      <c r="C87" s="89" t="s">
        <v>4</v>
      </c>
      <c r="D87" s="48" t="s">
        <v>86</v>
      </c>
      <c r="E87" s="48" t="s">
        <v>90</v>
      </c>
      <c r="F87" s="48" t="s">
        <v>236</v>
      </c>
      <c r="G87" s="90">
        <f>75.16+37.58+44.07+142.08+11.95+11.95</f>
        <v>322.78999999999996</v>
      </c>
      <c r="H87" s="90">
        <f>H86+IF(C87="ENTRADA",G87,-G87)</f>
        <v>12117.930000000008</v>
      </c>
      <c r="I87" s="48" t="s">
        <v>99</v>
      </c>
    </row>
    <row r="88" spans="1:9">
      <c r="A88" s="109">
        <v>44993</v>
      </c>
      <c r="B88" s="88" t="str">
        <f>UPPER(TEXT(A88,"MMM"))</f>
        <v>MAR</v>
      </c>
      <c r="C88" s="89" t="s">
        <v>4</v>
      </c>
      <c r="D88" s="48" t="s">
        <v>86</v>
      </c>
      <c r="E88" s="48" t="s">
        <v>89</v>
      </c>
      <c r="F88" s="48" t="s">
        <v>236</v>
      </c>
      <c r="G88" s="90">
        <v>1146.95</v>
      </c>
      <c r="H88" s="90">
        <f>H87+IF(C88="ENTRADA",G88,-G88)</f>
        <v>10970.980000000007</v>
      </c>
      <c r="I88" s="48" t="s">
        <v>99</v>
      </c>
    </row>
    <row r="89" spans="1:9">
      <c r="A89" s="109">
        <v>44993</v>
      </c>
      <c r="B89" s="88" t="str">
        <f>UPPER(TEXT(A89,"MMM"))</f>
        <v>MAR</v>
      </c>
      <c r="C89" s="89" t="s">
        <v>4</v>
      </c>
      <c r="D89" s="48" t="s">
        <v>86</v>
      </c>
      <c r="E89" s="48" t="s">
        <v>90</v>
      </c>
      <c r="F89" s="48" t="s">
        <v>236</v>
      </c>
      <c r="G89" s="90">
        <v>146.12</v>
      </c>
      <c r="H89" s="90">
        <f>H88+IF(C89="ENTRADA",G89,-G89)</f>
        <v>10824.860000000006</v>
      </c>
      <c r="I89" s="48" t="s">
        <v>99</v>
      </c>
    </row>
    <row r="90" spans="1:9">
      <c r="A90" s="109">
        <v>44994</v>
      </c>
      <c r="B90" s="88" t="str">
        <f>UPPER(TEXT(A90,"MMM"))</f>
        <v>MAR</v>
      </c>
      <c r="C90" s="89" t="s">
        <v>4</v>
      </c>
      <c r="D90" s="48" t="s">
        <v>86</v>
      </c>
      <c r="E90" s="48" t="s">
        <v>89</v>
      </c>
      <c r="F90" s="48" t="s">
        <v>198</v>
      </c>
      <c r="G90" s="90">
        <v>1074</v>
      </c>
      <c r="H90" s="87">
        <f>H89+IF(C90="ENTRADA",G90,-G90)</f>
        <v>9750.860000000006</v>
      </c>
      <c r="I90" s="48" t="s">
        <v>128</v>
      </c>
    </row>
    <row r="91" spans="1:9">
      <c r="A91" s="109">
        <v>44994</v>
      </c>
      <c r="B91" s="88" t="str">
        <f>UPPER(TEXT(A91,"MMM"))</f>
        <v>MAR</v>
      </c>
      <c r="C91" s="89" t="s">
        <v>4</v>
      </c>
      <c r="D91" s="48" t="s">
        <v>86</v>
      </c>
      <c r="E91" s="48" t="s">
        <v>90</v>
      </c>
      <c r="F91" s="48" t="s">
        <v>199</v>
      </c>
      <c r="G91" s="90">
        <v>1330</v>
      </c>
      <c r="H91" s="87">
        <f>H90+IF(C91="ENTRADA",G91,-G91)</f>
        <v>8420.860000000006</v>
      </c>
      <c r="I91" s="48" t="s">
        <v>128</v>
      </c>
    </row>
    <row r="92" spans="1:9">
      <c r="A92" s="109">
        <v>44994</v>
      </c>
      <c r="B92" s="88" t="str">
        <f>UPPER(TEXT(A92,"MMM"))</f>
        <v>MAR</v>
      </c>
      <c r="C92" s="89" t="s">
        <v>4</v>
      </c>
      <c r="D92" s="48" t="s">
        <v>87</v>
      </c>
      <c r="E92" s="48" t="s">
        <v>161</v>
      </c>
      <c r="F92" s="48" t="s">
        <v>200</v>
      </c>
      <c r="G92" s="90">
        <v>283.62</v>
      </c>
      <c r="H92" s="87">
        <f>H91+IF(C92="ENTRADA",G92,-G92)</f>
        <v>8137.2400000000061</v>
      </c>
      <c r="I92" s="48" t="s">
        <v>128</v>
      </c>
    </row>
    <row r="93" spans="1:9">
      <c r="A93" s="109">
        <v>44994</v>
      </c>
      <c r="B93" s="88" t="str">
        <f>UPPER(TEXT(A93,"MMM"))</f>
        <v>MAR</v>
      </c>
      <c r="C93" s="89" t="s">
        <v>4</v>
      </c>
      <c r="D93" s="48" t="s">
        <v>86</v>
      </c>
      <c r="E93" s="48" t="s">
        <v>89</v>
      </c>
      <c r="F93" s="48" t="s">
        <v>201</v>
      </c>
      <c r="G93" s="90">
        <v>2026.09</v>
      </c>
      <c r="H93" s="87">
        <f>H92+IF(C93="ENTRADA",G93,-G93)</f>
        <v>6111.150000000006</v>
      </c>
      <c r="I93" s="48" t="s">
        <v>128</v>
      </c>
    </row>
    <row r="94" spans="1:9">
      <c r="A94" s="109">
        <v>44994</v>
      </c>
      <c r="B94" s="88" t="str">
        <f>UPPER(TEXT(A94,"MMM"))</f>
        <v>MAR</v>
      </c>
      <c r="C94" s="89" t="s">
        <v>4</v>
      </c>
      <c r="D94" s="48" t="s">
        <v>11</v>
      </c>
      <c r="E94" s="48" t="s">
        <v>178</v>
      </c>
      <c r="F94" s="48" t="s">
        <v>202</v>
      </c>
      <c r="G94" s="90">
        <v>182.28</v>
      </c>
      <c r="H94" s="87">
        <f>H93+IF(C94="ENTRADA",G94,-G94)</f>
        <v>5928.8700000000063</v>
      </c>
      <c r="I94" s="48" t="s">
        <v>128</v>
      </c>
    </row>
    <row r="95" spans="1:9">
      <c r="A95" s="109">
        <v>44994</v>
      </c>
      <c r="B95" s="88" t="str">
        <f>UPPER(TEXT(A95,"MMM"))</f>
        <v>MAR</v>
      </c>
      <c r="C95" s="89" t="s">
        <v>4</v>
      </c>
      <c r="D95" s="48" t="s">
        <v>86</v>
      </c>
      <c r="E95" s="48" t="s">
        <v>89</v>
      </c>
      <c r="F95" s="48" t="s">
        <v>203</v>
      </c>
      <c r="G95" s="90">
        <v>315.85000000000002</v>
      </c>
      <c r="H95" s="87">
        <f>H94+IF(C95="ENTRADA",G95,-G95)</f>
        <v>5613.0200000000059</v>
      </c>
      <c r="I95" s="48" t="s">
        <v>128</v>
      </c>
    </row>
    <row r="96" spans="1:9">
      <c r="A96" s="109">
        <v>44994</v>
      </c>
      <c r="B96" s="88" t="str">
        <f>UPPER(TEXT(A96,"MMM"))</f>
        <v>MAR</v>
      </c>
      <c r="C96" s="89" t="s">
        <v>4</v>
      </c>
      <c r="D96" s="48" t="s">
        <v>86</v>
      </c>
      <c r="E96" s="48" t="s">
        <v>90</v>
      </c>
      <c r="F96" s="48" t="s">
        <v>186</v>
      </c>
      <c r="G96" s="90">
        <v>357.41</v>
      </c>
      <c r="H96" s="87">
        <f>H95+IF(C96="ENTRADA",G96,-G96)</f>
        <v>5255.610000000006</v>
      </c>
      <c r="I96" s="48" t="s">
        <v>128</v>
      </c>
    </row>
    <row r="97" spans="1:9">
      <c r="A97" s="109">
        <v>44994</v>
      </c>
      <c r="B97" s="111" t="str">
        <f>UPPER(TEXT(A97,"MMM"))</f>
        <v>MAR</v>
      </c>
      <c r="C97" s="112" t="s">
        <v>4</v>
      </c>
      <c r="D97" s="113" t="s">
        <v>86</v>
      </c>
      <c r="E97" s="113" t="s">
        <v>90</v>
      </c>
      <c r="F97" s="113" t="s">
        <v>204</v>
      </c>
      <c r="G97" s="114">
        <v>286.02999999999997</v>
      </c>
      <c r="H97" s="87">
        <f>H96+IF(C97="ENTRADA",G97,-G97)</f>
        <v>4969.5800000000063</v>
      </c>
      <c r="I97" s="48" t="s">
        <v>128</v>
      </c>
    </row>
    <row r="98" spans="1:9">
      <c r="A98" s="109">
        <v>44994</v>
      </c>
      <c r="B98" s="111" t="str">
        <f>UPPER(TEXT(A98,"MMM"))</f>
        <v>MAR</v>
      </c>
      <c r="C98" s="112" t="s">
        <v>4</v>
      </c>
      <c r="D98" s="113" t="s">
        <v>13</v>
      </c>
      <c r="E98" s="113" t="s">
        <v>83</v>
      </c>
      <c r="F98" s="113" t="s">
        <v>205</v>
      </c>
      <c r="G98" s="114">
        <v>2564.62</v>
      </c>
      <c r="H98" s="87">
        <f>H97+IF(C98="ENTRADA",G98,-G98)</f>
        <v>2404.9600000000064</v>
      </c>
      <c r="I98" s="48" t="s">
        <v>126</v>
      </c>
    </row>
    <row r="99" spans="1:9">
      <c r="A99" s="109">
        <v>44994</v>
      </c>
      <c r="B99" s="111" t="str">
        <f>UPPER(TEXT(A99,"MMM"))</f>
        <v>MAR</v>
      </c>
      <c r="C99" s="112" t="s">
        <v>4</v>
      </c>
      <c r="D99" s="113" t="s">
        <v>86</v>
      </c>
      <c r="E99" s="113" t="s">
        <v>89</v>
      </c>
      <c r="F99" s="113" t="s">
        <v>206</v>
      </c>
      <c r="G99" s="114">
        <f>1590+530+530</f>
        <v>2650</v>
      </c>
      <c r="H99" s="87">
        <f>H98+IF(C99="ENTRADA",G99,-G99)</f>
        <v>-245.0399999999936</v>
      </c>
      <c r="I99" s="48" t="s">
        <v>126</v>
      </c>
    </row>
    <row r="100" spans="1:9">
      <c r="A100" s="109">
        <v>44994</v>
      </c>
      <c r="B100" s="111" t="str">
        <f>UPPER(TEXT(A100,"MMM"))</f>
        <v>MAR</v>
      </c>
      <c r="C100" s="112" t="s">
        <v>4</v>
      </c>
      <c r="D100" s="113" t="s">
        <v>86</v>
      </c>
      <c r="E100" s="113" t="s">
        <v>89</v>
      </c>
      <c r="F100" s="113" t="s">
        <v>207</v>
      </c>
      <c r="G100" s="114">
        <f>966</f>
        <v>966</v>
      </c>
      <c r="H100" s="87">
        <f>H99+IF(C100="ENTRADA",G100,-G100)</f>
        <v>-1211.0399999999936</v>
      </c>
      <c r="I100" s="48" t="s">
        <v>126</v>
      </c>
    </row>
    <row r="101" spans="1:9">
      <c r="A101" s="109">
        <v>44994</v>
      </c>
      <c r="B101" s="111" t="str">
        <f>UPPER(TEXT(A101,"MMM"))</f>
        <v>MAR</v>
      </c>
      <c r="C101" s="112" t="s">
        <v>4</v>
      </c>
      <c r="D101" s="113" t="s">
        <v>86</v>
      </c>
      <c r="E101" s="113" t="s">
        <v>90</v>
      </c>
      <c r="F101" s="113" t="s">
        <v>183</v>
      </c>
      <c r="G101" s="114">
        <v>1336.91</v>
      </c>
      <c r="H101" s="87">
        <f>H100+IF(C101="ENTRADA",G101,-G101)</f>
        <v>-2547.9499999999935</v>
      </c>
      <c r="I101" s="48" t="s">
        <v>126</v>
      </c>
    </row>
    <row r="102" spans="1:9">
      <c r="A102" s="109">
        <v>44994</v>
      </c>
      <c r="B102" s="111" t="str">
        <f>UPPER(TEXT(A102,"MMM"))</f>
        <v>MAR</v>
      </c>
      <c r="C102" s="112" t="s">
        <v>4</v>
      </c>
      <c r="D102" s="113" t="s">
        <v>86</v>
      </c>
      <c r="E102" s="113" t="s">
        <v>90</v>
      </c>
      <c r="F102" s="113" t="s">
        <v>208</v>
      </c>
      <c r="G102" s="114">
        <v>440</v>
      </c>
      <c r="H102" s="87">
        <f>H101+IF(C102="ENTRADA",G102,-G102)</f>
        <v>-2987.9499999999935</v>
      </c>
      <c r="I102" s="48" t="s">
        <v>126</v>
      </c>
    </row>
    <row r="103" spans="1:9">
      <c r="A103" s="109">
        <v>44994</v>
      </c>
      <c r="B103" s="111" t="str">
        <f>UPPER(TEXT(A103,"MMM"))</f>
        <v>MAR</v>
      </c>
      <c r="C103" s="112" t="s">
        <v>4</v>
      </c>
      <c r="D103" s="113" t="s">
        <v>98</v>
      </c>
      <c r="E103" s="113" t="s">
        <v>50</v>
      </c>
      <c r="F103" s="113" t="s">
        <v>209</v>
      </c>
      <c r="G103" s="114">
        <v>153.11000000000001</v>
      </c>
      <c r="H103" s="87">
        <f>H102+IF(C103="ENTRADA",G103,-G103)</f>
        <v>-3141.0599999999936</v>
      </c>
      <c r="I103" s="48" t="s">
        <v>126</v>
      </c>
    </row>
    <row r="104" spans="1:9">
      <c r="A104" s="109">
        <v>44994</v>
      </c>
      <c r="B104" s="111" t="str">
        <f>UPPER(TEXT(A104,"MMM"))</f>
        <v>MAR</v>
      </c>
      <c r="C104" s="112" t="s">
        <v>4</v>
      </c>
      <c r="D104" s="113" t="s">
        <v>86</v>
      </c>
      <c r="E104" s="113" t="s">
        <v>90</v>
      </c>
      <c r="F104" s="113" t="s">
        <v>208</v>
      </c>
      <c r="G104" s="114">
        <v>440</v>
      </c>
      <c r="H104" s="87">
        <f>H103+IF(C104="ENTRADA",G104,-G104)</f>
        <v>-3581.0599999999936</v>
      </c>
      <c r="I104" s="48" t="s">
        <v>126</v>
      </c>
    </row>
    <row r="105" spans="1:9">
      <c r="A105" s="109">
        <v>44994</v>
      </c>
      <c r="B105" s="111" t="str">
        <f>UPPER(TEXT(A105,"MMM"))</f>
        <v>MAR</v>
      </c>
      <c r="C105" s="112" t="s">
        <v>4</v>
      </c>
      <c r="D105" s="113" t="s">
        <v>86</v>
      </c>
      <c r="E105" s="113" t="s">
        <v>90</v>
      </c>
      <c r="F105" s="113" t="s">
        <v>236</v>
      </c>
      <c r="G105" s="114">
        <v>38</v>
      </c>
      <c r="H105" s="90">
        <f>H104+IF(C105="ENTRADA",G105,-G105)</f>
        <v>-3619.0599999999936</v>
      </c>
      <c r="I105" s="48" t="s">
        <v>99</v>
      </c>
    </row>
    <row r="106" spans="1:9">
      <c r="A106" s="109">
        <v>44994</v>
      </c>
      <c r="B106" s="111" t="str">
        <f>UPPER(TEXT(A106,"MMM"))</f>
        <v>MAR</v>
      </c>
      <c r="C106" s="112" t="s">
        <v>4</v>
      </c>
      <c r="D106" s="113" t="s">
        <v>86</v>
      </c>
      <c r="E106" s="113" t="s">
        <v>90</v>
      </c>
      <c r="F106" s="113" t="s">
        <v>236</v>
      </c>
      <c r="G106" s="114">
        <v>17.98</v>
      </c>
      <c r="H106" s="90">
        <f>H105+IF(C106="ENTRADA",G106,-G106)</f>
        <v>-3637.0399999999936</v>
      </c>
      <c r="I106" s="48" t="s">
        <v>99</v>
      </c>
    </row>
    <row r="107" spans="1:9">
      <c r="A107" s="109">
        <v>44994</v>
      </c>
      <c r="B107" s="111" t="str">
        <f>UPPER(TEXT(A107,"MMM"))</f>
        <v>MAR</v>
      </c>
      <c r="C107" s="112" t="s">
        <v>4</v>
      </c>
      <c r="D107" s="113" t="s">
        <v>11</v>
      </c>
      <c r="E107" s="113" t="s">
        <v>71</v>
      </c>
      <c r="F107" s="113" t="s">
        <v>245</v>
      </c>
      <c r="G107" s="114">
        <v>116.01</v>
      </c>
      <c r="H107" s="90">
        <f>H106+IF(C107="ENTRADA",G107,-G107)</f>
        <v>-3753.0499999999938</v>
      </c>
      <c r="I107" s="48" t="s">
        <v>99</v>
      </c>
    </row>
    <row r="108" spans="1:9">
      <c r="A108" s="109">
        <v>44995</v>
      </c>
      <c r="B108" s="111" t="str">
        <f>UPPER(TEXT(A108,"MMM"))</f>
        <v>MAR</v>
      </c>
      <c r="C108" s="112" t="s">
        <v>4</v>
      </c>
      <c r="D108" s="113" t="s">
        <v>98</v>
      </c>
      <c r="E108" s="113" t="s">
        <v>47</v>
      </c>
      <c r="F108" s="113" t="s">
        <v>210</v>
      </c>
      <c r="G108" s="114">
        <v>32500</v>
      </c>
      <c r="H108" s="87">
        <f>H107+IF(C108="ENTRADA",G108,-G108)</f>
        <v>-36253.049999999996</v>
      </c>
      <c r="I108" s="48" t="s">
        <v>104</v>
      </c>
    </row>
    <row r="109" spans="1:9">
      <c r="A109" s="109">
        <v>44995</v>
      </c>
      <c r="B109" s="111" t="str">
        <f>UPPER(TEXT(A109,"MMM"))</f>
        <v>MAR</v>
      </c>
      <c r="C109" s="112" t="s">
        <v>4</v>
      </c>
      <c r="D109" s="113" t="s">
        <v>88</v>
      </c>
      <c r="E109" s="113" t="s">
        <v>26</v>
      </c>
      <c r="F109" s="113" t="s">
        <v>211</v>
      </c>
      <c r="G109" s="114">
        <v>50</v>
      </c>
      <c r="H109" s="87">
        <f>H108+IF(C109="ENTRADA",G109,-G109)</f>
        <v>-36303.049999999996</v>
      </c>
      <c r="I109" s="48" t="s">
        <v>104</v>
      </c>
    </row>
    <row r="110" spans="1:9">
      <c r="A110" s="109">
        <v>44995</v>
      </c>
      <c r="B110" s="111" t="str">
        <f>UPPER(TEXT(A110,"MMM"))</f>
        <v>MAR</v>
      </c>
      <c r="C110" s="112" t="s">
        <v>4</v>
      </c>
      <c r="D110" s="113" t="s">
        <v>11</v>
      </c>
      <c r="E110" s="113" t="s">
        <v>59</v>
      </c>
      <c r="F110" s="113" t="s">
        <v>242</v>
      </c>
      <c r="G110" s="114">
        <v>50</v>
      </c>
      <c r="H110" s="90">
        <f>H109+IF(C110="ENTRADA",G110,-G110)</f>
        <v>-36353.049999999996</v>
      </c>
      <c r="I110" s="48" t="s">
        <v>99</v>
      </c>
    </row>
    <row r="111" spans="1:9">
      <c r="A111" s="109">
        <v>44996</v>
      </c>
      <c r="B111" s="111" t="str">
        <f>UPPER(TEXT(A111,"MMM"))</f>
        <v>MAR</v>
      </c>
      <c r="C111" s="112" t="s">
        <v>4</v>
      </c>
      <c r="D111" s="113" t="s">
        <v>86</v>
      </c>
      <c r="E111" s="113" t="s">
        <v>90</v>
      </c>
      <c r="F111" s="113" t="s">
        <v>236</v>
      </c>
      <c r="G111" s="114">
        <v>334.05</v>
      </c>
      <c r="H111" s="90">
        <f>H110+IF(C111="ENTRADA",G111,-G111)</f>
        <v>-36687.1</v>
      </c>
      <c r="I111" s="48" t="s">
        <v>99</v>
      </c>
    </row>
    <row r="112" spans="1:9">
      <c r="A112" s="109">
        <v>44996</v>
      </c>
      <c r="B112" s="111" t="str">
        <f>UPPER(TEXT(A112,"MMM"))</f>
        <v>MAR</v>
      </c>
      <c r="C112" s="112" t="s">
        <v>4</v>
      </c>
      <c r="D112" s="113" t="s">
        <v>86</v>
      </c>
      <c r="E112" s="113" t="s">
        <v>89</v>
      </c>
      <c r="F112" s="113" t="s">
        <v>154</v>
      </c>
      <c r="G112" s="114">
        <v>657.4</v>
      </c>
      <c r="H112" s="90">
        <f>H111+IF(C112="ENTRADA",G112,-G112)</f>
        <v>-37344.5</v>
      </c>
      <c r="I112" s="48" t="s">
        <v>99</v>
      </c>
    </row>
    <row r="113" spans="1:9">
      <c r="A113" s="109">
        <v>44996</v>
      </c>
      <c r="B113" s="124" t="str">
        <f>UPPER(TEXT(A113,"MMM"))</f>
        <v>MAR</v>
      </c>
      <c r="C113" s="126" t="s">
        <v>4</v>
      </c>
      <c r="D113" s="128" t="s">
        <v>86</v>
      </c>
      <c r="E113" s="128" t="s">
        <v>90</v>
      </c>
      <c r="F113" s="128" t="s">
        <v>243</v>
      </c>
      <c r="G113" s="130">
        <f>722.79-3.54</f>
        <v>719.25</v>
      </c>
      <c r="H113" s="90">
        <f>H112+IF(C113="ENTRADA",G113,-G113)</f>
        <v>-38063.75</v>
      </c>
      <c r="I113" s="48" t="s">
        <v>99</v>
      </c>
    </row>
    <row r="114" spans="1:9">
      <c r="A114" s="109">
        <v>44998</v>
      </c>
      <c r="B114" s="88" t="str">
        <f>UPPER(TEXT(A114,"MMM"))</f>
        <v>MAR</v>
      </c>
      <c r="C114" s="89" t="s">
        <v>5</v>
      </c>
      <c r="D114" s="48" t="s">
        <v>8</v>
      </c>
      <c r="E114" s="48" t="s">
        <v>17</v>
      </c>
      <c r="F114" s="48" t="s">
        <v>17</v>
      </c>
      <c r="G114" s="90">
        <v>11058.55</v>
      </c>
      <c r="H114" s="90">
        <f>H113+IF(C114="ENTRADA",G114,-G114)</f>
        <v>-27005.200000000001</v>
      </c>
      <c r="I114" s="48" t="s">
        <v>104</v>
      </c>
    </row>
    <row r="115" spans="1:9">
      <c r="A115" s="109">
        <v>44998</v>
      </c>
      <c r="B115" s="88" t="str">
        <f>UPPER(TEXT(A115,"MMM"))</f>
        <v>MAR</v>
      </c>
      <c r="C115" s="89" t="s">
        <v>5</v>
      </c>
      <c r="D115" s="48" t="s">
        <v>8</v>
      </c>
      <c r="E115" s="48" t="s">
        <v>17</v>
      </c>
      <c r="F115" s="48" t="s">
        <v>17</v>
      </c>
      <c r="G115" s="90">
        <v>49406.3</v>
      </c>
      <c r="H115" s="90">
        <f>H114+IF(C115="ENTRADA",G115,-G115)</f>
        <v>22401.100000000002</v>
      </c>
      <c r="I115" s="48" t="s">
        <v>99</v>
      </c>
    </row>
    <row r="116" spans="1:9">
      <c r="A116" s="109">
        <v>44998</v>
      </c>
      <c r="B116" s="88" t="str">
        <f>UPPER(TEXT(A116,"MMM"))</f>
        <v>MAR</v>
      </c>
      <c r="C116" s="89" t="s">
        <v>5</v>
      </c>
      <c r="D116" s="48" t="s">
        <v>8</v>
      </c>
      <c r="E116" s="48" t="s">
        <v>17</v>
      </c>
      <c r="F116" s="48" t="s">
        <v>17</v>
      </c>
      <c r="G116" s="90">
        <v>38382.800000000003</v>
      </c>
      <c r="H116" s="90">
        <f>H115+IF(C116="ENTRADA",G116,-G116)</f>
        <v>60783.900000000009</v>
      </c>
      <c r="I116" s="48" t="s">
        <v>100</v>
      </c>
    </row>
    <row r="117" spans="1:9">
      <c r="A117" s="109">
        <v>44998</v>
      </c>
      <c r="B117" s="88" t="str">
        <f>UPPER(TEXT(A117,"MMM"))</f>
        <v>MAR</v>
      </c>
      <c r="C117" s="89" t="s">
        <v>5</v>
      </c>
      <c r="D117" s="48" t="s">
        <v>8</v>
      </c>
      <c r="E117" s="48" t="s">
        <v>17</v>
      </c>
      <c r="F117" s="48" t="s">
        <v>17</v>
      </c>
      <c r="G117" s="90">
        <v>2077.5</v>
      </c>
      <c r="H117" s="90">
        <f>H116+IF(C117="ENTRADA",G117,-G117)</f>
        <v>62861.400000000009</v>
      </c>
      <c r="I117" s="48" t="s">
        <v>126</v>
      </c>
    </row>
    <row r="118" spans="1:9">
      <c r="A118" s="109">
        <v>44998</v>
      </c>
      <c r="B118" s="88" t="str">
        <f>UPPER(TEXT(A118,"MMM"))</f>
        <v>MAR</v>
      </c>
      <c r="C118" s="89" t="s">
        <v>5</v>
      </c>
      <c r="D118" s="48" t="s">
        <v>8</v>
      </c>
      <c r="E118" s="48" t="s">
        <v>17</v>
      </c>
      <c r="F118" s="48" t="s">
        <v>17</v>
      </c>
      <c r="G118" s="90">
        <v>64</v>
      </c>
      <c r="H118" s="90">
        <f>H117+IF(C118="ENTRADA",G118,-G118)</f>
        <v>62925.400000000009</v>
      </c>
      <c r="I118" s="48" t="s">
        <v>212</v>
      </c>
    </row>
    <row r="119" spans="1:9">
      <c r="A119" s="109">
        <v>44998</v>
      </c>
      <c r="B119" s="88" t="str">
        <f>UPPER(TEXT(A120,"MMM"))</f>
        <v>MAR</v>
      </c>
      <c r="C119" s="89" t="s">
        <v>5</v>
      </c>
      <c r="D119" s="48" t="s">
        <v>8</v>
      </c>
      <c r="E119" s="48" t="s">
        <v>213</v>
      </c>
      <c r="F119" s="48" t="s">
        <v>213</v>
      </c>
      <c r="G119" s="90">
        <v>2880</v>
      </c>
      <c r="H119" s="90">
        <f>H118+IF(C119="ENTRADA",G119,-G119)</f>
        <v>65805.400000000009</v>
      </c>
      <c r="I119" s="48" t="s">
        <v>99</v>
      </c>
    </row>
    <row r="120" spans="1:9">
      <c r="A120" s="109">
        <v>44998</v>
      </c>
      <c r="B120" s="88" t="str">
        <f>UPPER(TEXT(A120,"MMM"))</f>
        <v>MAR</v>
      </c>
      <c r="C120" s="89" t="s">
        <v>4</v>
      </c>
      <c r="D120" s="48" t="s">
        <v>12</v>
      </c>
      <c r="E120" s="48" t="s">
        <v>214</v>
      </c>
      <c r="F120" s="48" t="s">
        <v>99</v>
      </c>
      <c r="G120" s="90">
        <v>623.95000000000005</v>
      </c>
      <c r="H120" s="90">
        <f>H119+IF(C120="ENTRADA",G120,-G120)</f>
        <v>65181.450000000012</v>
      </c>
      <c r="I120" s="48" t="s">
        <v>99</v>
      </c>
    </row>
    <row r="121" spans="1:9">
      <c r="A121" s="109">
        <v>44998</v>
      </c>
      <c r="B121" s="88" t="str">
        <f>UPPER(TEXT(A121,"MMM"))</f>
        <v>MAR</v>
      </c>
      <c r="C121" s="89" t="s">
        <v>4</v>
      </c>
      <c r="D121" s="48" t="s">
        <v>12</v>
      </c>
      <c r="E121" s="48" t="s">
        <v>214</v>
      </c>
      <c r="F121" s="48" t="s">
        <v>100</v>
      </c>
      <c r="G121" s="90">
        <v>4226.88</v>
      </c>
      <c r="H121" s="90">
        <f>H120+IF(C121="ENTRADA",G121,-G121)</f>
        <v>60954.570000000014</v>
      </c>
      <c r="I121" s="48" t="s">
        <v>99</v>
      </c>
    </row>
    <row r="122" spans="1:9">
      <c r="A122" s="109">
        <v>44998</v>
      </c>
      <c r="B122" s="88" t="str">
        <f>UPPER(TEXT(A122,"MMM"))</f>
        <v>MAR</v>
      </c>
      <c r="C122" s="89" t="s">
        <v>4</v>
      </c>
      <c r="D122" s="48" t="s">
        <v>12</v>
      </c>
      <c r="E122" s="48" t="s">
        <v>169</v>
      </c>
      <c r="F122" s="48" t="s">
        <v>99</v>
      </c>
      <c r="G122" s="90">
        <v>538.53</v>
      </c>
      <c r="H122" s="90">
        <f>H121+IF(C122="ENTRADA",G122,-G122)</f>
        <v>60416.040000000015</v>
      </c>
      <c r="I122" s="48" t="s">
        <v>99</v>
      </c>
    </row>
    <row r="123" spans="1:9">
      <c r="A123" s="109">
        <v>44998</v>
      </c>
      <c r="B123" s="88" t="str">
        <f>UPPER(TEXT(A123,"MMM"))</f>
        <v>MAR</v>
      </c>
      <c r="C123" s="89" t="s">
        <v>4</v>
      </c>
      <c r="D123" s="48" t="s">
        <v>12</v>
      </c>
      <c r="E123" s="48" t="s">
        <v>169</v>
      </c>
      <c r="F123" s="48" t="s">
        <v>100</v>
      </c>
      <c r="G123" s="90">
        <v>1377.94</v>
      </c>
      <c r="H123" s="90">
        <f>H122+IF(C123="ENTRADA",G123,-G123)</f>
        <v>59038.100000000013</v>
      </c>
      <c r="I123" s="48" t="s">
        <v>99</v>
      </c>
    </row>
    <row r="124" spans="1:9">
      <c r="A124" s="109">
        <v>44998</v>
      </c>
      <c r="B124" s="123" t="str">
        <f>UPPER(TEXT(A124,"MMM"))</f>
        <v>MAR</v>
      </c>
      <c r="C124" s="125" t="s">
        <v>4</v>
      </c>
      <c r="D124" s="127" t="s">
        <v>12</v>
      </c>
      <c r="E124" s="127" t="s">
        <v>214</v>
      </c>
      <c r="F124" s="127" t="s">
        <v>213</v>
      </c>
      <c r="G124" s="129">
        <v>110.96</v>
      </c>
      <c r="H124" s="90">
        <f>H123+IF(C124="ENTRADA",G124,-G124)</f>
        <v>58927.140000000014</v>
      </c>
      <c r="I124" s="48" t="s">
        <v>99</v>
      </c>
    </row>
    <row r="125" spans="1:9">
      <c r="A125" s="109">
        <v>44998</v>
      </c>
      <c r="B125" s="123" t="str">
        <f>UPPER(TEXT(A125,"MMM"))</f>
        <v>MAR</v>
      </c>
      <c r="C125" s="125" t="s">
        <v>4</v>
      </c>
      <c r="D125" s="127" t="s">
        <v>12</v>
      </c>
      <c r="E125" s="127" t="s">
        <v>169</v>
      </c>
      <c r="F125" s="127" t="s">
        <v>213</v>
      </c>
      <c r="G125" s="129">
        <v>44</v>
      </c>
      <c r="H125" s="90">
        <f>H124+IF(C125="ENTRADA",G125,-G125)</f>
        <v>58883.140000000014</v>
      </c>
      <c r="I125" s="48" t="s">
        <v>99</v>
      </c>
    </row>
    <row r="126" spans="1:9">
      <c r="A126" s="109">
        <v>44998</v>
      </c>
      <c r="B126" s="123" t="str">
        <f>UPPER(TEXT(A126,"MMM"))</f>
        <v>MAR</v>
      </c>
      <c r="C126" s="125" t="s">
        <v>4</v>
      </c>
      <c r="D126" s="127" t="s">
        <v>88</v>
      </c>
      <c r="E126" s="127" t="s">
        <v>26</v>
      </c>
      <c r="F126" s="127" t="s">
        <v>26</v>
      </c>
      <c r="G126" s="129">
        <v>1733</v>
      </c>
      <c r="H126" s="90">
        <f>H125+IF(C126="ENTRADA",G126,-G126)</f>
        <v>57150.140000000014</v>
      </c>
      <c r="I126" s="48" t="s">
        <v>126</v>
      </c>
    </row>
    <row r="127" spans="1:9">
      <c r="A127" s="109">
        <v>44998</v>
      </c>
      <c r="B127" s="123" t="str">
        <f>UPPER(TEXT(A127,"MMM"))</f>
        <v>MAR</v>
      </c>
      <c r="C127" s="125" t="s">
        <v>4</v>
      </c>
      <c r="D127" s="127" t="s">
        <v>10</v>
      </c>
      <c r="E127" s="127" t="s">
        <v>23</v>
      </c>
      <c r="F127" s="127" t="s">
        <v>171</v>
      </c>
      <c r="G127" s="129">
        <v>300</v>
      </c>
      <c r="H127" s="90">
        <f>H126+IF(C127="ENTRADA",G127,-G127)</f>
        <v>56850.140000000014</v>
      </c>
      <c r="I127" s="48" t="s">
        <v>104</v>
      </c>
    </row>
    <row r="128" spans="1:9">
      <c r="A128" s="109">
        <v>44998</v>
      </c>
      <c r="B128" s="123" t="str">
        <f>UPPER(TEXT(A128,"MMM"))</f>
        <v>MAR</v>
      </c>
      <c r="C128" s="125" t="s">
        <v>4</v>
      </c>
      <c r="D128" s="127" t="s">
        <v>87</v>
      </c>
      <c r="E128" s="127" t="s">
        <v>161</v>
      </c>
      <c r="F128" s="127" t="s">
        <v>215</v>
      </c>
      <c r="G128" s="129">
        <v>4</v>
      </c>
      <c r="H128" s="90">
        <f>H127+IF(C128="ENTRADA",G128,-G128)</f>
        <v>56846.140000000014</v>
      </c>
      <c r="I128" s="48" t="s">
        <v>104</v>
      </c>
    </row>
    <row r="129" spans="1:9">
      <c r="A129" s="109">
        <v>44998</v>
      </c>
      <c r="B129" s="84" t="str">
        <f>UPPER(TEXT(A129,"MMM"))</f>
        <v>MAR</v>
      </c>
      <c r="C129" s="85" t="s">
        <v>4</v>
      </c>
      <c r="D129" s="86" t="s">
        <v>11</v>
      </c>
      <c r="E129" s="86" t="s">
        <v>216</v>
      </c>
      <c r="F129" s="86" t="s">
        <v>216</v>
      </c>
      <c r="G129" s="87">
        <v>3847.27</v>
      </c>
      <c r="H129" s="90">
        <f>H128+IF(C129="ENTRADA",G129,-G129)</f>
        <v>52998.870000000017</v>
      </c>
      <c r="I129" s="48" t="s">
        <v>99</v>
      </c>
    </row>
    <row r="130" spans="1:9">
      <c r="A130" s="109">
        <v>44998</v>
      </c>
      <c r="B130" s="84" t="str">
        <f>UPPER(TEXT(A130,"MMM"))</f>
        <v>MAR</v>
      </c>
      <c r="C130" s="85" t="s">
        <v>4</v>
      </c>
      <c r="D130" s="86" t="s">
        <v>87</v>
      </c>
      <c r="E130" s="86" t="s">
        <v>161</v>
      </c>
      <c r="F130" s="86" t="s">
        <v>217</v>
      </c>
      <c r="G130" s="87">
        <v>367</v>
      </c>
      <c r="H130" s="90">
        <f>H129+IF(C130="ENTRADA",G130,-G130)</f>
        <v>52631.870000000017</v>
      </c>
      <c r="I130" s="48" t="s">
        <v>126</v>
      </c>
    </row>
    <row r="131" spans="1:9">
      <c r="A131" s="109">
        <v>44998</v>
      </c>
      <c r="B131" s="84" t="str">
        <f>UPPER(TEXT(A131,"MMM"))</f>
        <v>MAR</v>
      </c>
      <c r="C131" s="85" t="s">
        <v>4</v>
      </c>
      <c r="D131" s="86" t="s">
        <v>88</v>
      </c>
      <c r="E131" s="86" t="s">
        <v>150</v>
      </c>
      <c r="F131" s="86" t="s">
        <v>218</v>
      </c>
      <c r="G131" s="87">
        <v>340</v>
      </c>
      <c r="H131" s="90">
        <f>H130+IF(C131="ENTRADA",G131,-G131)</f>
        <v>52291.870000000017</v>
      </c>
      <c r="I131" s="48" t="s">
        <v>126</v>
      </c>
    </row>
    <row r="132" spans="1:9">
      <c r="A132" s="109">
        <v>44998</v>
      </c>
      <c r="B132" s="84" t="str">
        <f>UPPER(TEXT(A132,"MMM"))</f>
        <v>MAR</v>
      </c>
      <c r="C132" s="85" t="s">
        <v>4</v>
      </c>
      <c r="D132" s="86" t="s">
        <v>86</v>
      </c>
      <c r="E132" s="86" t="s">
        <v>90</v>
      </c>
      <c r="F132" s="86" t="s">
        <v>187</v>
      </c>
      <c r="G132" s="87">
        <v>665.18</v>
      </c>
      <c r="H132" s="90">
        <f>H131+IF(C132="ENTRADA",G132,-G132)</f>
        <v>51626.690000000017</v>
      </c>
      <c r="I132" s="48" t="s">
        <v>128</v>
      </c>
    </row>
    <row r="133" spans="1:9">
      <c r="A133" s="109">
        <v>44998</v>
      </c>
      <c r="B133" s="84" t="str">
        <f>UPPER(TEXT(A133,"MMM"))</f>
        <v>MAR</v>
      </c>
      <c r="C133" s="85" t="s">
        <v>4</v>
      </c>
      <c r="D133" s="86" t="s">
        <v>86</v>
      </c>
      <c r="E133" s="86" t="s">
        <v>89</v>
      </c>
      <c r="F133" s="86" t="s">
        <v>219</v>
      </c>
      <c r="G133" s="87">
        <v>6010.65</v>
      </c>
      <c r="H133" s="90">
        <f>H132+IF(C133="ENTRADA",G133,-G133)</f>
        <v>45616.040000000015</v>
      </c>
      <c r="I133" s="48" t="s">
        <v>128</v>
      </c>
    </row>
    <row r="134" spans="1:9">
      <c r="A134" s="109">
        <v>44998</v>
      </c>
      <c r="B134" s="84" t="str">
        <f>UPPER(TEXT(A134,"MMM"))</f>
        <v>MAR</v>
      </c>
      <c r="C134" s="85" t="s">
        <v>4</v>
      </c>
      <c r="D134" s="86" t="s">
        <v>86</v>
      </c>
      <c r="E134" s="86" t="s">
        <v>89</v>
      </c>
      <c r="F134" s="86" t="s">
        <v>201</v>
      </c>
      <c r="G134" s="87">
        <v>1938.26</v>
      </c>
      <c r="H134" s="90">
        <f>H133+IF(C134="ENTRADA",G134,-G134)</f>
        <v>43677.780000000013</v>
      </c>
      <c r="I134" s="48" t="s">
        <v>128</v>
      </c>
    </row>
    <row r="135" spans="1:9">
      <c r="A135" s="109">
        <v>44998</v>
      </c>
      <c r="B135" s="84" t="str">
        <f>UPPER(TEXT(A135,"MMM"))</f>
        <v>MAR</v>
      </c>
      <c r="C135" s="85" t="s">
        <v>4</v>
      </c>
      <c r="D135" s="86" t="s">
        <v>10</v>
      </c>
      <c r="E135" s="86" t="s">
        <v>24</v>
      </c>
      <c r="F135" s="86" t="s">
        <v>220</v>
      </c>
      <c r="G135" s="87">
        <v>767.2</v>
      </c>
      <c r="H135" s="90">
        <f>H134+IF(C135="ENTRADA",G135,-G135)</f>
        <v>42910.580000000016</v>
      </c>
      <c r="I135" s="48" t="s">
        <v>128</v>
      </c>
    </row>
    <row r="136" spans="1:9">
      <c r="A136" s="109">
        <v>44998</v>
      </c>
      <c r="B136" s="84" t="str">
        <f>UPPER(TEXT(A136,"MMM"))</f>
        <v>MAR</v>
      </c>
      <c r="C136" s="85" t="s">
        <v>4</v>
      </c>
      <c r="D136" s="86" t="s">
        <v>86</v>
      </c>
      <c r="E136" s="86" t="s">
        <v>89</v>
      </c>
      <c r="F136" s="86" t="s">
        <v>221</v>
      </c>
      <c r="G136" s="87">
        <v>996</v>
      </c>
      <c r="H136" s="90">
        <f>H135+IF(C136="ENTRADA",G136,-G136)</f>
        <v>41914.580000000016</v>
      </c>
      <c r="I136" s="48" t="s">
        <v>128</v>
      </c>
    </row>
    <row r="137" spans="1:9">
      <c r="A137" s="109">
        <v>44998</v>
      </c>
      <c r="B137" s="84" t="str">
        <f>UPPER(TEXT(A137,"MMM"))</f>
        <v>MAR</v>
      </c>
      <c r="C137" s="85" t="s">
        <v>4</v>
      </c>
      <c r="D137" s="86" t="s">
        <v>86</v>
      </c>
      <c r="E137" s="86" t="s">
        <v>89</v>
      </c>
      <c r="F137" s="86" t="s">
        <v>222</v>
      </c>
      <c r="G137" s="87">
        <v>359.4</v>
      </c>
      <c r="H137" s="90">
        <f>H136+IF(C137="ENTRADA",G137,-G137)</f>
        <v>41555.180000000015</v>
      </c>
      <c r="I137" s="48" t="s">
        <v>128</v>
      </c>
    </row>
    <row r="138" spans="1:9">
      <c r="A138" s="109">
        <v>44998</v>
      </c>
      <c r="B138" s="84" t="str">
        <f>UPPER(TEXT(A138,"MMM"))</f>
        <v>MAR</v>
      </c>
      <c r="C138" s="85" t="s">
        <v>4</v>
      </c>
      <c r="D138" s="86" t="s">
        <v>86</v>
      </c>
      <c r="E138" s="86" t="s">
        <v>89</v>
      </c>
      <c r="F138" s="86" t="s">
        <v>184</v>
      </c>
      <c r="G138" s="87">
        <v>6509.93</v>
      </c>
      <c r="H138" s="90">
        <f>H137+IF(C138="ENTRADA",G138,-G138)</f>
        <v>35045.250000000015</v>
      </c>
      <c r="I138" s="48" t="s">
        <v>128</v>
      </c>
    </row>
    <row r="139" spans="1:9">
      <c r="A139" s="109">
        <v>44998</v>
      </c>
      <c r="B139" s="84" t="str">
        <f>UPPER(TEXT(A139,"MMM"))</f>
        <v>MAR</v>
      </c>
      <c r="C139" s="85" t="s">
        <v>4</v>
      </c>
      <c r="D139" s="86" t="s">
        <v>86</v>
      </c>
      <c r="E139" s="86" t="s">
        <v>89</v>
      </c>
      <c r="F139" s="86" t="s">
        <v>219</v>
      </c>
      <c r="G139" s="87">
        <v>5414.84</v>
      </c>
      <c r="H139" s="90">
        <f>H138+IF(C139="ENTRADA",G139,-G139)</f>
        <v>29630.410000000014</v>
      </c>
      <c r="I139" s="48" t="s">
        <v>128</v>
      </c>
    </row>
    <row r="140" spans="1:9">
      <c r="A140" s="109">
        <v>44998</v>
      </c>
      <c r="B140" s="84" t="str">
        <f>UPPER(TEXT(A140,"MMM"))</f>
        <v>MAR</v>
      </c>
      <c r="C140" s="85" t="s">
        <v>4</v>
      </c>
      <c r="D140" s="86" t="s">
        <v>86</v>
      </c>
      <c r="E140" s="86" t="s">
        <v>90</v>
      </c>
      <c r="F140" s="86" t="s">
        <v>187</v>
      </c>
      <c r="G140" s="87">
        <v>639.79999999999995</v>
      </c>
      <c r="H140" s="90">
        <f>H139+IF(C140="ENTRADA",G140,-G140)</f>
        <v>28990.610000000015</v>
      </c>
      <c r="I140" s="48" t="s">
        <v>128</v>
      </c>
    </row>
    <row r="141" spans="1:9">
      <c r="A141" s="109">
        <v>44998</v>
      </c>
      <c r="B141" s="84" t="str">
        <f>UPPER(TEXT(A141,"MMM"))</f>
        <v>MAR</v>
      </c>
      <c r="C141" s="85" t="s">
        <v>4</v>
      </c>
      <c r="D141" s="86" t="s">
        <v>86</v>
      </c>
      <c r="E141" s="86" t="s">
        <v>90</v>
      </c>
      <c r="F141" s="86" t="s">
        <v>199</v>
      </c>
      <c r="G141" s="87">
        <v>2094.4</v>
      </c>
      <c r="H141" s="90">
        <f>H140+IF(C141="ENTRADA",G141,-G141)</f>
        <v>26896.210000000014</v>
      </c>
      <c r="I141" s="48" t="s">
        <v>128</v>
      </c>
    </row>
    <row r="142" spans="1:9">
      <c r="A142" s="109">
        <v>44998</v>
      </c>
      <c r="B142" s="84" t="str">
        <f>UPPER(TEXT(A142,"MMM"))</f>
        <v>MAR</v>
      </c>
      <c r="C142" s="85" t="s">
        <v>4</v>
      </c>
      <c r="D142" s="86" t="s">
        <v>86</v>
      </c>
      <c r="E142" s="86" t="s">
        <v>90</v>
      </c>
      <c r="F142" s="86" t="s">
        <v>204</v>
      </c>
      <c r="G142" s="87">
        <v>618.75</v>
      </c>
      <c r="H142" s="90">
        <f>H141+IF(C142="ENTRADA",G142,-G142)</f>
        <v>26277.460000000014</v>
      </c>
      <c r="I142" s="48" t="s">
        <v>128</v>
      </c>
    </row>
    <row r="143" spans="1:9">
      <c r="A143" s="109">
        <v>44998</v>
      </c>
      <c r="B143" s="84" t="str">
        <f>UPPER(TEXT(A143,"MMM"))</f>
        <v>MAR</v>
      </c>
      <c r="C143" s="85" t="s">
        <v>4</v>
      </c>
      <c r="D143" s="86" t="s">
        <v>88</v>
      </c>
      <c r="E143" s="86" t="s">
        <v>150</v>
      </c>
      <c r="F143" s="86" t="s">
        <v>223</v>
      </c>
      <c r="G143" s="87">
        <v>200</v>
      </c>
      <c r="H143" s="90">
        <f>H142+IF(C143="ENTRADA",G143,-G143)</f>
        <v>26077.460000000014</v>
      </c>
      <c r="I143" s="48" t="s">
        <v>126</v>
      </c>
    </row>
    <row r="144" spans="1:9">
      <c r="A144" s="109">
        <v>44998</v>
      </c>
      <c r="B144" s="84" t="str">
        <f>UPPER(TEXT(A144,"MMM"))</f>
        <v>MAR</v>
      </c>
      <c r="C144" s="85" t="s">
        <v>4</v>
      </c>
      <c r="D144" s="86" t="s">
        <v>88</v>
      </c>
      <c r="E144" s="86" t="s">
        <v>26</v>
      </c>
      <c r="F144" s="86" t="s">
        <v>224</v>
      </c>
      <c r="G144" s="87">
        <v>7247</v>
      </c>
      <c r="H144" s="90">
        <f>H143+IF(C144="ENTRADA",G144,-G144)</f>
        <v>18830.460000000014</v>
      </c>
      <c r="I144" s="48" t="s">
        <v>126</v>
      </c>
    </row>
    <row r="145" spans="1:9">
      <c r="A145" s="109">
        <v>44998</v>
      </c>
      <c r="B145" s="88" t="str">
        <f>UPPER(TEXT(A145,"MMM"))</f>
        <v>MAR</v>
      </c>
      <c r="C145" s="89" t="s">
        <v>4</v>
      </c>
      <c r="D145" s="48" t="s">
        <v>11</v>
      </c>
      <c r="E145" s="48" t="s">
        <v>58</v>
      </c>
      <c r="F145" s="48" t="s">
        <v>240</v>
      </c>
      <c r="G145" s="90">
        <v>95</v>
      </c>
      <c r="H145" s="90">
        <f>H144+IF(C145="ENTRADA",G145,-G145)</f>
        <v>18735.460000000014</v>
      </c>
      <c r="I145" s="48" t="s">
        <v>104</v>
      </c>
    </row>
    <row r="146" spans="1:9">
      <c r="A146" s="109">
        <v>44999</v>
      </c>
      <c r="B146" s="84" t="str">
        <f>UPPER(TEXT(A146,"MMM"))</f>
        <v>MAR</v>
      </c>
      <c r="C146" s="85" t="s">
        <v>4</v>
      </c>
      <c r="D146" s="86" t="s">
        <v>86</v>
      </c>
      <c r="E146" s="86" t="s">
        <v>90</v>
      </c>
      <c r="F146" s="86" t="s">
        <v>180</v>
      </c>
      <c r="G146" s="87">
        <v>4274.1899999999996</v>
      </c>
      <c r="H146" s="90">
        <f>H145+IF(C146="ENTRADA",G146,-G146)</f>
        <v>14461.270000000015</v>
      </c>
      <c r="I146" s="48" t="s">
        <v>126</v>
      </c>
    </row>
    <row r="147" spans="1:9">
      <c r="A147" s="109">
        <v>44999</v>
      </c>
      <c r="B147" s="88" t="str">
        <f>UPPER(TEXT(A147,"MMM"))</f>
        <v>MAR</v>
      </c>
      <c r="C147" s="89" t="s">
        <v>4</v>
      </c>
      <c r="D147" s="48" t="s">
        <v>86</v>
      </c>
      <c r="E147" s="48" t="s">
        <v>89</v>
      </c>
      <c r="F147" s="48" t="s">
        <v>225</v>
      </c>
      <c r="G147" s="90">
        <v>7950</v>
      </c>
      <c r="H147" s="90">
        <f>H146+IF(C147="ENTRADA",G147,-G147)</f>
        <v>6511.270000000015</v>
      </c>
      <c r="I147" s="48" t="s">
        <v>126</v>
      </c>
    </row>
    <row r="148" spans="1:9">
      <c r="A148" s="109">
        <v>44999</v>
      </c>
      <c r="B148" s="88" t="str">
        <f>UPPER(TEXT(A148,"MMM"))</f>
        <v>MAR</v>
      </c>
      <c r="C148" s="89" t="s">
        <v>4</v>
      </c>
      <c r="D148" s="48" t="s">
        <v>86</v>
      </c>
      <c r="E148" s="48" t="s">
        <v>89</v>
      </c>
      <c r="F148" s="48" t="s">
        <v>207</v>
      </c>
      <c r="G148" s="90">
        <v>1932</v>
      </c>
      <c r="H148" s="90">
        <f>H147+IF(C148="ENTRADA",G148,-G148)</f>
        <v>4579.270000000015</v>
      </c>
      <c r="I148" s="48" t="s">
        <v>126</v>
      </c>
    </row>
    <row r="149" spans="1:9">
      <c r="A149" s="109">
        <v>44999</v>
      </c>
      <c r="B149" s="88" t="str">
        <f>UPPER(TEXT(A149,"MMM"))</f>
        <v>MAR</v>
      </c>
      <c r="C149" s="89" t="s">
        <v>4</v>
      </c>
      <c r="D149" s="48" t="s">
        <v>86</v>
      </c>
      <c r="E149" s="48" t="s">
        <v>89</v>
      </c>
      <c r="F149" s="48" t="s">
        <v>165</v>
      </c>
      <c r="G149" s="90">
        <v>144</v>
      </c>
      <c r="H149" s="90">
        <f>H148+IF(C149="ENTRADA",G149,-G149)</f>
        <v>4435.270000000015</v>
      </c>
      <c r="I149" s="48" t="s">
        <v>126</v>
      </c>
    </row>
    <row r="150" spans="1:9">
      <c r="A150" s="109">
        <v>44999</v>
      </c>
      <c r="B150" s="88" t="str">
        <f>UPPER(TEXT(A150,"MMM"))</f>
        <v>MAR</v>
      </c>
      <c r="C150" s="89" t="s">
        <v>4</v>
      </c>
      <c r="D150" s="48" t="s">
        <v>86</v>
      </c>
      <c r="E150" s="48" t="s">
        <v>90</v>
      </c>
      <c r="F150" s="48" t="s">
        <v>226</v>
      </c>
      <c r="G150" s="90">
        <v>1503.9</v>
      </c>
      <c r="H150" s="90">
        <f>H149+IF(C150="ENTRADA",G150,-G150)</f>
        <v>2931.3700000000149</v>
      </c>
      <c r="I150" s="48" t="s">
        <v>126</v>
      </c>
    </row>
    <row r="151" spans="1:9">
      <c r="A151" s="109">
        <v>44999</v>
      </c>
      <c r="B151" s="88" t="str">
        <f>UPPER(TEXT(A151,"MMM"))</f>
        <v>MAR</v>
      </c>
      <c r="C151" s="89" t="s">
        <v>4</v>
      </c>
      <c r="D151" s="48" t="s">
        <v>88</v>
      </c>
      <c r="E151" s="48" t="s">
        <v>26</v>
      </c>
      <c r="F151" s="48" t="s">
        <v>227</v>
      </c>
      <c r="G151" s="90">
        <v>500</v>
      </c>
      <c r="H151" s="90">
        <f>H150+IF(C151="ENTRADA",G151,-G151)</f>
        <v>2431.3700000000149</v>
      </c>
      <c r="I151" s="48" t="s">
        <v>126</v>
      </c>
    </row>
    <row r="152" spans="1:9">
      <c r="A152" s="109">
        <v>44999</v>
      </c>
      <c r="B152" s="88" t="str">
        <f>UPPER(TEXT(A152,"MMM"))</f>
        <v>MAR</v>
      </c>
      <c r="C152" s="89" t="s">
        <v>4</v>
      </c>
      <c r="D152" s="48" t="s">
        <v>88</v>
      </c>
      <c r="E152" s="48" t="s">
        <v>26</v>
      </c>
      <c r="F152" s="48" t="s">
        <v>228</v>
      </c>
      <c r="G152" s="90">
        <v>600</v>
      </c>
      <c r="H152" s="90">
        <f>H151+IF(C152="ENTRADA",G152,-G152)</f>
        <v>1831.3700000000149</v>
      </c>
      <c r="I152" s="48" t="s">
        <v>126</v>
      </c>
    </row>
    <row r="153" spans="1:9">
      <c r="A153" s="109">
        <v>44999</v>
      </c>
      <c r="B153" s="88" t="str">
        <f>UPPER(TEXT(A153,"MMM"))</f>
        <v>MAR</v>
      </c>
      <c r="C153" s="89" t="s">
        <v>4</v>
      </c>
      <c r="D153" s="48" t="s">
        <v>88</v>
      </c>
      <c r="E153" s="48" t="s">
        <v>167</v>
      </c>
      <c r="F153" s="48" t="s">
        <v>229</v>
      </c>
      <c r="G153" s="90">
        <v>5000</v>
      </c>
      <c r="H153" s="90">
        <f>H152+IF(C153="ENTRADA",G153,-G153)</f>
        <v>-3168.6299999999851</v>
      </c>
      <c r="I153" s="48" t="s">
        <v>126</v>
      </c>
    </row>
    <row r="154" spans="1:9">
      <c r="A154" s="109">
        <v>44999</v>
      </c>
      <c r="B154" s="88" t="str">
        <f>UPPER(TEXT(A154,"MMM"))</f>
        <v>MAR</v>
      </c>
      <c r="C154" s="89" t="s">
        <v>4</v>
      </c>
      <c r="D154" s="48" t="s">
        <v>11</v>
      </c>
      <c r="E154" s="48" t="s">
        <v>70</v>
      </c>
      <c r="F154" s="48" t="s">
        <v>230</v>
      </c>
      <c r="G154" s="90">
        <v>350</v>
      </c>
      <c r="H154" s="90">
        <f>H153+IF(C154="ENTRADA",G154,-G154)</f>
        <v>-3518.6299999999851</v>
      </c>
      <c r="I154" s="48" t="s">
        <v>126</v>
      </c>
    </row>
    <row r="155" spans="1:9">
      <c r="A155" s="109">
        <v>44999</v>
      </c>
      <c r="B155" s="88" t="str">
        <f>UPPER(TEXT(A155,"MMM"))</f>
        <v>MAR</v>
      </c>
      <c r="C155" s="89" t="s">
        <v>4</v>
      </c>
      <c r="D155" s="48" t="s">
        <v>86</v>
      </c>
      <c r="E155" s="48" t="s">
        <v>89</v>
      </c>
      <c r="F155" s="48" t="s">
        <v>231</v>
      </c>
      <c r="G155" s="90">
        <v>1180</v>
      </c>
      <c r="H155" s="90">
        <f>H154+IF(C155="ENTRADA",G155,-G155)</f>
        <v>-4698.6299999999846</v>
      </c>
      <c r="I155" s="48" t="s">
        <v>126</v>
      </c>
    </row>
    <row r="156" spans="1:9">
      <c r="A156" s="109">
        <v>44999</v>
      </c>
      <c r="B156" s="88" t="str">
        <f>UPPER(TEXT(A156,"MMM"))</f>
        <v>MAR</v>
      </c>
      <c r="C156" s="89" t="s">
        <v>4</v>
      </c>
      <c r="D156" s="48" t="s">
        <v>10</v>
      </c>
      <c r="E156" s="48" t="s">
        <v>23</v>
      </c>
      <c r="F156" s="48" t="s">
        <v>232</v>
      </c>
      <c r="G156" s="90">
        <v>6700</v>
      </c>
      <c r="H156" s="90">
        <f>H155+IF(C156="ENTRADA",G156,-G156)</f>
        <v>-11398.629999999985</v>
      </c>
      <c r="I156" s="48" t="s">
        <v>126</v>
      </c>
    </row>
    <row r="157" spans="1:9">
      <c r="A157" s="109">
        <v>44999</v>
      </c>
      <c r="B157" s="88" t="str">
        <f>UPPER(TEXT(A157,"MMM"))</f>
        <v>MAR</v>
      </c>
      <c r="C157" s="89" t="s">
        <v>5</v>
      </c>
      <c r="D157" s="48" t="s">
        <v>8</v>
      </c>
      <c r="E157" s="48" t="s">
        <v>97</v>
      </c>
      <c r="F157" s="48" t="s">
        <v>233</v>
      </c>
      <c r="G157" s="90">
        <v>150</v>
      </c>
      <c r="H157" s="90">
        <f>H156+IF(C157="ENTRADA",G157,-G157)</f>
        <v>-11248.629999999985</v>
      </c>
      <c r="I157" s="48" t="s">
        <v>126</v>
      </c>
    </row>
    <row r="158" spans="1:9">
      <c r="A158" s="109">
        <v>45000</v>
      </c>
      <c r="B158" s="88" t="str">
        <f>UPPER(TEXT(A158,"MMM"))</f>
        <v>MAR</v>
      </c>
      <c r="C158" s="89" t="s">
        <v>4</v>
      </c>
      <c r="D158" s="48" t="s">
        <v>86</v>
      </c>
      <c r="E158" s="48" t="s">
        <v>90</v>
      </c>
      <c r="F158" s="48" t="s">
        <v>236</v>
      </c>
      <c r="G158" s="90">
        <v>733.53</v>
      </c>
      <c r="H158" s="90">
        <f>H157+IF(C158="ENTRADA",G158,-G158)</f>
        <v>-11982.159999999985</v>
      </c>
      <c r="I158" s="48" t="s">
        <v>99</v>
      </c>
    </row>
    <row r="159" spans="1:9">
      <c r="A159" s="109">
        <v>45000</v>
      </c>
      <c r="B159" s="88" t="str">
        <f>UPPER(TEXT(A159,"MMM"))</f>
        <v>MAR</v>
      </c>
      <c r="C159" s="89" t="s">
        <v>4</v>
      </c>
      <c r="D159" s="48" t="s">
        <v>86</v>
      </c>
      <c r="E159" s="48" t="s">
        <v>90</v>
      </c>
      <c r="F159" s="48" t="s">
        <v>236</v>
      </c>
      <c r="G159" s="90">
        <v>176.68</v>
      </c>
      <c r="H159" s="90">
        <f>H158+IF(C159="ENTRADA",G159,-G159)</f>
        <v>-12158.839999999986</v>
      </c>
      <c r="I159" s="48" t="s">
        <v>99</v>
      </c>
    </row>
    <row r="160" spans="1:9">
      <c r="A160" s="109">
        <v>45000</v>
      </c>
      <c r="B160" s="88" t="str">
        <f>UPPER(TEXT(A160,"MMM"))</f>
        <v>MAR</v>
      </c>
      <c r="C160" s="89" t="s">
        <v>4</v>
      </c>
      <c r="D160" s="48" t="s">
        <v>88</v>
      </c>
      <c r="E160" s="48" t="s">
        <v>26</v>
      </c>
      <c r="F160" s="48" t="s">
        <v>239</v>
      </c>
      <c r="G160" s="90">
        <v>90</v>
      </c>
      <c r="H160" s="90">
        <f>H159+IF(C160="ENTRADA",G160,-G160)</f>
        <v>-12248.839999999986</v>
      </c>
      <c r="I160" s="48" t="s">
        <v>104</v>
      </c>
    </row>
    <row r="161" spans="1:9">
      <c r="A161" s="109">
        <v>45000</v>
      </c>
      <c r="B161" s="88" t="str">
        <f>UPPER(TEXT(A161,"MMM"))</f>
        <v>MAR</v>
      </c>
      <c r="C161" s="89" t="s">
        <v>4</v>
      </c>
      <c r="D161" s="48" t="s">
        <v>11</v>
      </c>
      <c r="E161" s="48" t="s">
        <v>59</v>
      </c>
      <c r="F161" s="48" t="s">
        <v>242</v>
      </c>
      <c r="G161" s="90">
        <v>50</v>
      </c>
      <c r="H161" s="90">
        <f>H160+IF(C161="ENTRADA",G161,-G161)</f>
        <v>-12298.839999999986</v>
      </c>
      <c r="I161" s="48" t="s">
        <v>99</v>
      </c>
    </row>
    <row r="162" spans="1:9">
      <c r="A162" s="109">
        <v>45001</v>
      </c>
      <c r="B162" s="88" t="str">
        <f>UPPER(TEXT(A162,"MMM"))</f>
        <v>MAR</v>
      </c>
      <c r="C162" s="89" t="s">
        <v>4</v>
      </c>
      <c r="D162" s="48" t="s">
        <v>86</v>
      </c>
      <c r="E162" s="48" t="s">
        <v>89</v>
      </c>
      <c r="F162" s="48" t="s">
        <v>206</v>
      </c>
      <c r="G162" s="90">
        <f>1060+530+2650</f>
        <v>4240</v>
      </c>
      <c r="H162" s="90">
        <f>H161+IF(C162="ENTRADA",G162,-G162)</f>
        <v>-16538.839999999986</v>
      </c>
      <c r="I162" s="48" t="s">
        <v>126</v>
      </c>
    </row>
    <row r="163" spans="1:9">
      <c r="A163" s="109">
        <v>45001</v>
      </c>
      <c r="B163" s="88" t="str">
        <f>UPPER(TEXT(A163,"MMM"))</f>
        <v>MAR</v>
      </c>
      <c r="C163" s="89" t="s">
        <v>4</v>
      </c>
      <c r="D163" s="48" t="s">
        <v>86</v>
      </c>
      <c r="E163" s="48" t="s">
        <v>89</v>
      </c>
      <c r="F163" s="48" t="s">
        <v>165</v>
      </c>
      <c r="G163" s="90">
        <v>72</v>
      </c>
      <c r="H163" s="90">
        <f>H162+IF(C163="ENTRADA",G163,-G163)</f>
        <v>-16610.839999999986</v>
      </c>
      <c r="I163" s="48" t="s">
        <v>126</v>
      </c>
    </row>
    <row r="164" spans="1:9">
      <c r="A164" s="109">
        <v>45001</v>
      </c>
      <c r="B164" s="88" t="str">
        <f>UPPER(TEXT(A164,"MMM"))</f>
        <v>MAR</v>
      </c>
      <c r="C164" s="89" t="s">
        <v>4</v>
      </c>
      <c r="D164" s="48" t="s">
        <v>87</v>
      </c>
      <c r="E164" s="48" t="s">
        <v>75</v>
      </c>
      <c r="F164" s="48" t="s">
        <v>235</v>
      </c>
      <c r="G164" s="90">
        <v>119.7</v>
      </c>
      <c r="H164" s="90">
        <f>H163+IF(C164="ENTRADA",G164,-G164)</f>
        <v>-16730.539999999986</v>
      </c>
      <c r="I164" s="48" t="s">
        <v>126</v>
      </c>
    </row>
    <row r="165" spans="1:9">
      <c r="A165" s="109">
        <v>45001</v>
      </c>
      <c r="B165" s="88" t="str">
        <f>UPPER(TEXT(A165,"MMM"))</f>
        <v>MAR</v>
      </c>
      <c r="C165" s="89" t="s">
        <v>4</v>
      </c>
      <c r="D165" s="48" t="s">
        <v>86</v>
      </c>
      <c r="E165" s="48" t="s">
        <v>90</v>
      </c>
      <c r="F165" s="48" t="s">
        <v>186</v>
      </c>
      <c r="G165" s="90">
        <v>584.07000000000005</v>
      </c>
      <c r="H165" s="90">
        <f>H164+IF(C165="ENTRADA",G165,-G165)</f>
        <v>-17314.609999999986</v>
      </c>
      <c r="I165" s="48" t="s">
        <v>128</v>
      </c>
    </row>
    <row r="166" spans="1:9">
      <c r="A166" s="109">
        <v>45001</v>
      </c>
      <c r="B166" s="88" t="str">
        <f>UPPER(TEXT(A166,"MMM"))</f>
        <v>MAR</v>
      </c>
      <c r="C166" s="89" t="s">
        <v>4</v>
      </c>
      <c r="D166" s="48" t="s">
        <v>86</v>
      </c>
      <c r="E166" s="48" t="s">
        <v>90</v>
      </c>
      <c r="F166" s="48" t="s">
        <v>186</v>
      </c>
      <c r="G166" s="90">
        <v>357.41</v>
      </c>
      <c r="H166" s="90">
        <f>H165+IF(C166="ENTRADA",G166,-G166)</f>
        <v>-17672.019999999986</v>
      </c>
      <c r="I166" s="48" t="s">
        <v>128</v>
      </c>
    </row>
    <row r="167" spans="1:9">
      <c r="A167" s="109">
        <v>45001</v>
      </c>
      <c r="B167" s="88" t="str">
        <f>UPPER(TEXT(A167,"MMM"))</f>
        <v>MAR</v>
      </c>
      <c r="C167" s="89" t="s">
        <v>4</v>
      </c>
      <c r="D167" s="48" t="s">
        <v>13</v>
      </c>
      <c r="E167" s="48" t="s">
        <v>83</v>
      </c>
      <c r="F167" s="48" t="s">
        <v>205</v>
      </c>
      <c r="G167" s="90">
        <v>2198.6999999999998</v>
      </c>
      <c r="H167" s="90">
        <f>H166+IF(C167="ENTRADA",G167,-G167)</f>
        <v>-19870.719999999987</v>
      </c>
      <c r="I167" s="48" t="s">
        <v>128</v>
      </c>
    </row>
  </sheetData>
  <sheetProtection selectLockedCells="1"/>
  <dataValidations count="3">
    <dataValidation type="list" allowBlank="1" showInputMessage="1" showErrorMessage="1" sqref="C10:C167">
      <formula1>"ENTRADA,SAÍDA"</formula1>
    </dataValidation>
    <dataValidation type="list" allowBlank="1" showInputMessage="1" showErrorMessage="1" sqref="F87 E10:E167">
      <formula1>INDIRECT($D10)</formula1>
    </dataValidation>
    <dataValidation type="list" allowBlank="1" showInputMessage="1" showErrorMessage="1" sqref="D10:D167">
      <formula1>INDIRECT($C10)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2'!$I$23:$I$28</xm:f>
          </x14:formula1>
          <xm:sqref>I10:I167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2"/>
  <sheetViews>
    <sheetView showGridLines="0" topLeftCell="A19" zoomScale="110" zoomScaleNormal="110" workbookViewId="0">
      <selection activeCell="B15" sqref="B15"/>
    </sheetView>
  </sheetViews>
  <sheetFormatPr defaultColWidth="8.85546875" defaultRowHeight="14.25"/>
  <cols>
    <col min="1" max="1" width="33.7109375" style="7" bestFit="1" customWidth="1"/>
    <col min="2" max="2" width="14.140625" style="7" bestFit="1" customWidth="1"/>
    <col min="3" max="3" width="13.7109375" style="7" bestFit="1" customWidth="1"/>
    <col min="4" max="6" width="11.7109375" style="7" bestFit="1" customWidth="1"/>
    <col min="7" max="16384" width="8.85546875" style="7"/>
  </cols>
  <sheetData>
    <row r="3" spans="1:3">
      <c r="A3" s="105" t="s">
        <v>135</v>
      </c>
      <c r="B3" s="105" t="s">
        <v>172</v>
      </c>
    </row>
    <row r="4" spans="1:3">
      <c r="A4" s="105" t="s">
        <v>94</v>
      </c>
      <c r="B4" s="7" t="s">
        <v>5</v>
      </c>
      <c r="C4" s="7" t="s">
        <v>4</v>
      </c>
    </row>
    <row r="5" spans="1:3">
      <c r="A5" s="103" t="s">
        <v>86</v>
      </c>
      <c r="B5" s="106"/>
      <c r="C5" s="106">
        <v>14137.03</v>
      </c>
    </row>
    <row r="6" spans="1:3">
      <c r="A6" s="107" t="s">
        <v>89</v>
      </c>
      <c r="B6" s="106"/>
      <c r="C6" s="106">
        <v>11241.210000000001</v>
      </c>
    </row>
    <row r="7" spans="1:3">
      <c r="A7" s="104" t="s">
        <v>149</v>
      </c>
      <c r="B7" s="106"/>
      <c r="C7" s="106">
        <v>1437.6</v>
      </c>
    </row>
    <row r="8" spans="1:3">
      <c r="A8" s="104" t="s">
        <v>164</v>
      </c>
      <c r="B8" s="106"/>
      <c r="C8" s="106">
        <v>1449</v>
      </c>
    </row>
    <row r="9" spans="1:3">
      <c r="A9" s="104" t="s">
        <v>159</v>
      </c>
      <c r="B9" s="106"/>
      <c r="C9" s="106">
        <v>657</v>
      </c>
    </row>
    <row r="10" spans="1:3">
      <c r="A10" s="104" t="s">
        <v>163</v>
      </c>
      <c r="B10" s="106"/>
      <c r="C10" s="106">
        <v>4240</v>
      </c>
    </row>
    <row r="11" spans="1:3">
      <c r="A11" s="104" t="s">
        <v>165</v>
      </c>
      <c r="B11" s="106"/>
      <c r="C11" s="106">
        <v>144</v>
      </c>
    </row>
    <row r="12" spans="1:3">
      <c r="A12" s="104" t="s">
        <v>154</v>
      </c>
      <c r="B12" s="106"/>
      <c r="C12" s="106">
        <v>987.45</v>
      </c>
    </row>
    <row r="13" spans="1:3">
      <c r="A13" s="104" t="s">
        <v>155</v>
      </c>
      <c r="B13" s="106"/>
      <c r="C13" s="106">
        <v>141.72999999999999</v>
      </c>
    </row>
    <row r="14" spans="1:3">
      <c r="A14" s="104" t="s">
        <v>157</v>
      </c>
      <c r="B14" s="106"/>
      <c r="C14" s="106">
        <v>2184.4299999999998</v>
      </c>
    </row>
    <row r="15" spans="1:3">
      <c r="A15" s="107" t="s">
        <v>90</v>
      </c>
      <c r="B15" s="106"/>
      <c r="C15" s="106">
        <v>2895.8199999999997</v>
      </c>
    </row>
    <row r="16" spans="1:3">
      <c r="A16" s="104" t="s">
        <v>155</v>
      </c>
      <c r="B16" s="106"/>
      <c r="C16" s="106">
        <v>1024.5</v>
      </c>
    </row>
    <row r="17" spans="1:3">
      <c r="A17" s="104" t="s">
        <v>158</v>
      </c>
      <c r="B17" s="106"/>
      <c r="C17" s="106">
        <v>843.66</v>
      </c>
    </row>
    <row r="18" spans="1:3">
      <c r="A18" s="104" t="s">
        <v>156</v>
      </c>
      <c r="B18" s="106"/>
      <c r="C18" s="106">
        <v>357.41</v>
      </c>
    </row>
    <row r="19" spans="1:3">
      <c r="A19" s="104" t="s">
        <v>160</v>
      </c>
      <c r="B19" s="106"/>
      <c r="C19" s="106">
        <v>670.25</v>
      </c>
    </row>
    <row r="20" spans="1:3">
      <c r="A20" s="103" t="s">
        <v>87</v>
      </c>
      <c r="B20" s="106"/>
      <c r="C20" s="106">
        <v>2632.74</v>
      </c>
    </row>
    <row r="21" spans="1:3">
      <c r="A21" s="107" t="s">
        <v>161</v>
      </c>
      <c r="B21" s="106"/>
      <c r="C21" s="106">
        <v>1492.98</v>
      </c>
    </row>
    <row r="22" spans="1:3">
      <c r="A22" s="104" t="s">
        <v>161</v>
      </c>
      <c r="B22" s="106"/>
      <c r="C22" s="106">
        <v>1492.98</v>
      </c>
    </row>
    <row r="23" spans="1:3">
      <c r="A23" s="107" t="s">
        <v>78</v>
      </c>
      <c r="B23" s="106"/>
      <c r="C23" s="106">
        <v>1139.76</v>
      </c>
    </row>
    <row r="24" spans="1:3">
      <c r="A24" s="104" t="s">
        <v>162</v>
      </c>
      <c r="B24" s="106"/>
      <c r="C24" s="106">
        <v>1139.76</v>
      </c>
    </row>
    <row r="25" spans="1:3">
      <c r="A25" s="103" t="s">
        <v>10</v>
      </c>
      <c r="B25" s="106"/>
      <c r="C25" s="106">
        <v>200</v>
      </c>
    </row>
    <row r="26" spans="1:3">
      <c r="A26" s="107" t="s">
        <v>23</v>
      </c>
      <c r="B26" s="106"/>
      <c r="C26" s="106">
        <v>200</v>
      </c>
    </row>
    <row r="27" spans="1:3">
      <c r="A27" s="104" t="s">
        <v>171</v>
      </c>
      <c r="B27" s="106"/>
      <c r="C27" s="106">
        <v>200</v>
      </c>
    </row>
    <row r="28" spans="1:3">
      <c r="A28" s="103" t="s">
        <v>8</v>
      </c>
      <c r="B28" s="106">
        <v>89196.41</v>
      </c>
      <c r="C28" s="106"/>
    </row>
    <row r="29" spans="1:3">
      <c r="A29" s="107" t="s">
        <v>17</v>
      </c>
      <c r="B29" s="106">
        <v>89196.41</v>
      </c>
      <c r="C29" s="106"/>
    </row>
    <row r="30" spans="1:3">
      <c r="A30" s="104" t="s">
        <v>17</v>
      </c>
      <c r="B30" s="106">
        <v>89196.41</v>
      </c>
      <c r="C30" s="106"/>
    </row>
    <row r="31" spans="1:3">
      <c r="A31" s="103" t="s">
        <v>12</v>
      </c>
      <c r="B31" s="106"/>
      <c r="C31" s="106">
        <v>4029.3199999999997</v>
      </c>
    </row>
    <row r="32" spans="1:3">
      <c r="A32" s="107" t="s">
        <v>168</v>
      </c>
      <c r="B32" s="106"/>
      <c r="C32" s="106">
        <v>4029.3199999999997</v>
      </c>
    </row>
    <row r="33" spans="1:3">
      <c r="A33" s="104" t="s">
        <v>100</v>
      </c>
      <c r="B33" s="106"/>
      <c r="C33" s="106">
        <v>3418.54</v>
      </c>
    </row>
    <row r="34" spans="1:3">
      <c r="A34" s="104" t="s">
        <v>99</v>
      </c>
      <c r="B34" s="106"/>
      <c r="C34" s="106">
        <v>610.78</v>
      </c>
    </row>
    <row r="35" spans="1:3">
      <c r="A35" s="103" t="s">
        <v>88</v>
      </c>
      <c r="B35" s="106"/>
      <c r="C35" s="106">
        <v>1901.5</v>
      </c>
    </row>
    <row r="36" spans="1:3">
      <c r="A36" s="107" t="s">
        <v>150</v>
      </c>
      <c r="B36" s="106"/>
      <c r="C36" s="106">
        <v>650</v>
      </c>
    </row>
    <row r="37" spans="1:3">
      <c r="A37" s="104" t="s">
        <v>151</v>
      </c>
      <c r="B37" s="106"/>
      <c r="C37" s="106">
        <v>650</v>
      </c>
    </row>
    <row r="38" spans="1:3">
      <c r="A38" s="107" t="s">
        <v>26</v>
      </c>
      <c r="B38" s="106"/>
      <c r="C38" s="106">
        <v>1251.5</v>
      </c>
    </row>
    <row r="39" spans="1:3">
      <c r="A39" s="104" t="s">
        <v>170</v>
      </c>
      <c r="B39" s="106"/>
      <c r="C39" s="106">
        <v>1251.5</v>
      </c>
    </row>
    <row r="40" spans="1:3">
      <c r="A40" s="103" t="s">
        <v>102</v>
      </c>
      <c r="B40" s="106">
        <v>89196.41</v>
      </c>
      <c r="C40" s="106">
        <v>22900.59</v>
      </c>
    </row>
    <row r="41" spans="1:3" ht="15">
      <c r="A41"/>
      <c r="B41"/>
      <c r="C41"/>
    </row>
    <row r="42" spans="1:3" ht="15">
      <c r="A42"/>
      <c r="B42"/>
      <c r="C42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showGridLines="0" zoomScale="110" zoomScaleNormal="110" workbookViewId="0">
      <selection activeCell="E13" sqref="E13"/>
    </sheetView>
  </sheetViews>
  <sheetFormatPr defaultColWidth="10.85546875" defaultRowHeight="14.25"/>
  <cols>
    <col min="1" max="1" width="21.140625" style="7" bestFit="1" customWidth="1"/>
    <col min="2" max="2" width="17.42578125" style="9" bestFit="1" customWidth="1"/>
    <col min="3" max="3" width="16.140625" style="9" bestFit="1" customWidth="1"/>
    <col min="4" max="4" width="20.28515625" style="9" bestFit="1" customWidth="1"/>
    <col min="5" max="6" width="15" style="7" bestFit="1" customWidth="1"/>
    <col min="7" max="7" width="19.7109375" style="7" bestFit="1" customWidth="1"/>
    <col min="8" max="8" width="15" style="7" bestFit="1" customWidth="1"/>
    <col min="9" max="9" width="14.7109375" style="7" bestFit="1" customWidth="1"/>
    <col min="10" max="10" width="14.28515625" style="7" bestFit="1" customWidth="1"/>
    <col min="11" max="11" width="13.7109375" style="7" bestFit="1" customWidth="1"/>
    <col min="12" max="12" width="12.85546875" style="7" bestFit="1" customWidth="1"/>
    <col min="13" max="16384" width="10.85546875" style="7"/>
  </cols>
  <sheetData>
    <row r="1" spans="1:4" ht="34.9" customHeight="1">
      <c r="A1" s="8"/>
      <c r="B1" s="17"/>
      <c r="C1" s="17"/>
      <c r="D1" s="17"/>
    </row>
    <row r="3" spans="1:4" ht="15">
      <c r="A3" s="10" t="s">
        <v>105</v>
      </c>
      <c r="B3" s="10" t="s">
        <v>5</v>
      </c>
      <c r="C3" s="10" t="s">
        <v>4</v>
      </c>
      <c r="D3" s="15" t="s">
        <v>6</v>
      </c>
    </row>
    <row r="4" spans="1:4">
      <c r="A4" s="11" t="s">
        <v>106</v>
      </c>
      <c r="B4" s="12">
        <f>SUMIFS('Fluxo de Caixa'!G:G,'Fluxo de Caixa'!B:B,A4,'Fluxo de Caixa'!C:C,$B$3)</f>
        <v>0</v>
      </c>
      <c r="C4" s="12">
        <f>SUMIFS('Fluxo de Caixa'!G:G,'Fluxo de Caixa'!B:B,A4,'Fluxo de Caixa'!C:C,$C$3)</f>
        <v>0</v>
      </c>
      <c r="D4" s="12">
        <f>B4-C4</f>
        <v>0</v>
      </c>
    </row>
    <row r="5" spans="1:4">
      <c r="A5" s="13" t="s">
        <v>107</v>
      </c>
      <c r="B5" s="14">
        <f>SUMIFS('Fluxo de Caixa'!G:G,'Fluxo de Caixa'!B:B,A5,'Fluxo de Caixa'!C:C,$B$3)</f>
        <v>0</v>
      </c>
      <c r="C5" s="14">
        <f>SUMIFS('Fluxo de Caixa'!G:G,'Fluxo de Caixa'!B:B,A5,'Fluxo de Caixa'!C:C,$C$3)</f>
        <v>0</v>
      </c>
      <c r="D5" s="14">
        <f t="shared" ref="D5:D6" si="0">B5-C5</f>
        <v>0</v>
      </c>
    </row>
    <row r="6" spans="1:4">
      <c r="A6" s="11" t="s">
        <v>108</v>
      </c>
      <c r="B6" s="12">
        <f>SUMIFS('Fluxo de Caixa'!G:G,'Fluxo de Caixa'!B:B,A6,'Fluxo de Caixa'!C:C,$B$3)</f>
        <v>196645.56</v>
      </c>
      <c r="C6" s="12">
        <f>SUMIFS('Fluxo de Caixa'!G:G,'Fluxo de Caixa'!B:B,A6,'Fluxo de Caixa'!C:C,$C$3)</f>
        <v>216516.27999999994</v>
      </c>
      <c r="D6" s="12">
        <f t="shared" si="0"/>
        <v>-19870.719999999943</v>
      </c>
    </row>
    <row r="7" spans="1:4">
      <c r="A7" s="13" t="s">
        <v>109</v>
      </c>
      <c r="B7" s="14">
        <f>SUMIFS('Fluxo de Caixa'!G:G,'Fluxo de Caixa'!B:B,A7,'Fluxo de Caixa'!C:C,$B$3)</f>
        <v>0</v>
      </c>
      <c r="C7" s="14">
        <f>SUMIFS('Fluxo de Caixa'!G:G,'Fluxo de Caixa'!B:B,A7,'Fluxo de Caixa'!C:C,$C$3)</f>
        <v>0</v>
      </c>
      <c r="D7" s="14">
        <f t="shared" ref="D7:D15" si="1">B7-C7</f>
        <v>0</v>
      </c>
    </row>
    <row r="8" spans="1:4">
      <c r="A8" s="11" t="s">
        <v>110</v>
      </c>
      <c r="B8" s="12">
        <f>SUMIFS('Fluxo de Caixa'!G:G,'Fluxo de Caixa'!B:B,A8,'Fluxo de Caixa'!C:C,$B$3)</f>
        <v>0</v>
      </c>
      <c r="C8" s="12">
        <f>SUMIFS('Fluxo de Caixa'!G:G,'Fluxo de Caixa'!B:B,A8,'Fluxo de Caixa'!C:C,$C$3)</f>
        <v>0</v>
      </c>
      <c r="D8" s="12">
        <f t="shared" si="1"/>
        <v>0</v>
      </c>
    </row>
    <row r="9" spans="1:4">
      <c r="A9" s="13" t="s">
        <v>111</v>
      </c>
      <c r="B9" s="14">
        <f>SUMIFS('Fluxo de Caixa'!G:G,'Fluxo de Caixa'!B:B,A9,'Fluxo de Caixa'!C:C,$B$3)</f>
        <v>0</v>
      </c>
      <c r="C9" s="14">
        <f>SUMIFS('Fluxo de Caixa'!G:G,'Fluxo de Caixa'!B:B,A9,'Fluxo de Caixa'!C:C,$C$3)</f>
        <v>0</v>
      </c>
      <c r="D9" s="14">
        <f t="shared" si="1"/>
        <v>0</v>
      </c>
    </row>
    <row r="10" spans="1:4">
      <c r="A10" s="11" t="s">
        <v>112</v>
      </c>
      <c r="B10" s="12">
        <f>SUMIFS('Fluxo de Caixa'!G:G,'Fluxo de Caixa'!B:B,A10,'Fluxo de Caixa'!C:C,$B$3)</f>
        <v>0</v>
      </c>
      <c r="C10" s="12">
        <f>SUMIFS('Fluxo de Caixa'!G:G,'Fluxo de Caixa'!B:B,A10,'Fluxo de Caixa'!C:C,$C$3)</f>
        <v>0</v>
      </c>
      <c r="D10" s="12">
        <f>B10-C10</f>
        <v>0</v>
      </c>
    </row>
    <row r="11" spans="1:4">
      <c r="A11" s="13" t="s">
        <v>113</v>
      </c>
      <c r="B11" s="14">
        <f>SUMIFS('Fluxo de Caixa'!G:G,'Fluxo de Caixa'!B:B,A11,'Fluxo de Caixa'!C:C,$B$3)</f>
        <v>0</v>
      </c>
      <c r="C11" s="14">
        <f>SUMIFS('Fluxo de Caixa'!G:G,'Fluxo de Caixa'!B:B,A11,'Fluxo de Caixa'!C:C,$C$3)</f>
        <v>0</v>
      </c>
      <c r="D11" s="14">
        <f t="shared" si="1"/>
        <v>0</v>
      </c>
    </row>
    <row r="12" spans="1:4">
      <c r="A12" s="11" t="s">
        <v>114</v>
      </c>
      <c r="B12" s="12">
        <f>SUMIFS('Fluxo de Caixa'!G:G,'Fluxo de Caixa'!B:B,A12,'Fluxo de Caixa'!C:C,$B$3)</f>
        <v>0</v>
      </c>
      <c r="C12" s="12">
        <f>SUMIFS('Fluxo de Caixa'!G:G,'Fluxo de Caixa'!B:B,A12,'Fluxo de Caixa'!C:C,$C$3)</f>
        <v>0</v>
      </c>
      <c r="D12" s="12">
        <f t="shared" si="1"/>
        <v>0</v>
      </c>
    </row>
    <row r="13" spans="1:4">
      <c r="A13" s="13" t="s">
        <v>115</v>
      </c>
      <c r="B13" s="14">
        <f>SUMIFS('Fluxo de Caixa'!G:G,'Fluxo de Caixa'!B:B,A13,'Fluxo de Caixa'!C:C,$B$3)</f>
        <v>0</v>
      </c>
      <c r="C13" s="14">
        <f>SUMIFS('Fluxo de Caixa'!G:G,'Fluxo de Caixa'!B:B,A13,'Fluxo de Caixa'!C:C,$C$3)</f>
        <v>0</v>
      </c>
      <c r="D13" s="14">
        <f t="shared" si="1"/>
        <v>0</v>
      </c>
    </row>
    <row r="14" spans="1:4">
      <c r="A14" s="11" t="s">
        <v>116</v>
      </c>
      <c r="B14" s="12">
        <f>SUMIFS('Fluxo de Caixa'!G:G,'Fluxo de Caixa'!B:B,A14,'Fluxo de Caixa'!C:C,$B$3)</f>
        <v>0</v>
      </c>
      <c r="C14" s="12">
        <f>SUMIFS('Fluxo de Caixa'!G:G,'Fluxo de Caixa'!B:B,A14,'Fluxo de Caixa'!C:C,$C$3)</f>
        <v>0</v>
      </c>
      <c r="D14" s="12">
        <f t="shared" si="1"/>
        <v>0</v>
      </c>
    </row>
    <row r="15" spans="1:4">
      <c r="A15" s="13" t="s">
        <v>117</v>
      </c>
      <c r="B15" s="14">
        <f>SUMIFS('Fluxo de Caixa'!G:G,'Fluxo de Caixa'!B:B,A15,'Fluxo de Caixa'!C:C,$B$3)</f>
        <v>0</v>
      </c>
      <c r="C15" s="14">
        <f>SUMIFS('Fluxo de Caixa'!G:G,'Fluxo de Caixa'!B:B,A15,'Fluxo de Caixa'!C:C,$C$3)</f>
        <v>0</v>
      </c>
      <c r="D15" s="14">
        <f t="shared" si="1"/>
        <v>0</v>
      </c>
    </row>
    <row r="16" spans="1:4" ht="15">
      <c r="A16" s="31" t="s">
        <v>122</v>
      </c>
      <c r="B16" s="32">
        <f>SUM(B4:B15)</f>
        <v>196645.56</v>
      </c>
      <c r="C16" s="32">
        <f>SUM(C4:C15)</f>
        <v>216516.27999999994</v>
      </c>
      <c r="D16" s="32">
        <f>SUM(D4:D15)</f>
        <v>-19870.719999999943</v>
      </c>
    </row>
    <row r="17" spans="1:11" ht="15">
      <c r="A17" s="29" t="s">
        <v>96</v>
      </c>
      <c r="B17" s="116"/>
      <c r="C17" s="116"/>
      <c r="D17" s="30">
        <f>'Fluxo de Caixa'!K4</f>
        <v>0</v>
      </c>
    </row>
    <row r="18" spans="1:11" ht="15">
      <c r="A18" s="31" t="s">
        <v>123</v>
      </c>
      <c r="B18" s="117"/>
      <c r="C18" s="117"/>
      <c r="D18" s="32">
        <f>SUM(D16,D17)</f>
        <v>-19870.719999999943</v>
      </c>
    </row>
    <row r="20" spans="1:11" ht="34.9" customHeight="1">
      <c r="A20" s="8"/>
      <c r="B20" s="17"/>
      <c r="C20" s="17"/>
      <c r="D20" s="17"/>
      <c r="E20" s="8"/>
      <c r="F20" s="8"/>
      <c r="G20" s="8"/>
      <c r="H20" s="8"/>
      <c r="I20" s="8"/>
      <c r="J20" s="8"/>
      <c r="K20" s="8"/>
    </row>
    <row r="22" spans="1:11" ht="14.45" customHeight="1">
      <c r="A22" s="35" t="s">
        <v>124</v>
      </c>
      <c r="B22" s="35" t="s">
        <v>8</v>
      </c>
      <c r="C22" s="36" t="s">
        <v>86</v>
      </c>
      <c r="D22" s="37" t="s">
        <v>10</v>
      </c>
      <c r="E22" s="37" t="s">
        <v>88</v>
      </c>
      <c r="F22" s="37" t="s">
        <v>98</v>
      </c>
      <c r="G22" s="37" t="s">
        <v>11</v>
      </c>
      <c r="H22" s="37" t="s">
        <v>87</v>
      </c>
      <c r="I22" s="37" t="s">
        <v>12</v>
      </c>
      <c r="J22" s="37" t="s">
        <v>13</v>
      </c>
      <c r="K22" s="37" t="s">
        <v>14</v>
      </c>
    </row>
    <row r="23" spans="1:11">
      <c r="A23" s="11" t="s">
        <v>106</v>
      </c>
      <c r="B23" s="34">
        <f>SUMIFS('Fluxo de Caixa'!G:G,'Fluxo de Caixa'!B:B,A23,'Fluxo de Caixa'!D:D,$B$22)</f>
        <v>0</v>
      </c>
      <c r="C23" s="34">
        <f>SUMIFS('Fluxo de Caixa'!G:G,'Fluxo de Caixa'!B:B,A23,'Fluxo de Caixa'!D:D,$C$22)</f>
        <v>0</v>
      </c>
      <c r="D23" s="34">
        <f>SUMIFS('Fluxo de Caixa'!G:G,'Fluxo de Caixa'!B:B,A23,'Fluxo de Caixa'!D:D,$D$22)</f>
        <v>0</v>
      </c>
      <c r="E23" s="34">
        <f>SUMIFS('Fluxo de Caixa'!G:G,'Fluxo de Caixa'!B:B,A23,'Fluxo de Caixa'!D:D,$E$22)</f>
        <v>0</v>
      </c>
      <c r="F23" s="34">
        <f>SUMIFS('Fluxo de Caixa'!G:G,'Fluxo de Caixa'!B:B,A23,'Fluxo de Caixa'!D:D,$F$22)</f>
        <v>0</v>
      </c>
      <c r="G23" s="34">
        <f>SUMIFS('Fluxo de Caixa'!G:G,'Fluxo de Caixa'!B:B,A23,'Fluxo de Caixa'!D:D,$G$22)</f>
        <v>0</v>
      </c>
      <c r="H23" s="34">
        <f>SUMIFS('Fluxo de Caixa'!G:G,'Fluxo de Caixa'!B:B,A23,'Fluxo de Caixa'!D:D,$H$22)</f>
        <v>0</v>
      </c>
      <c r="I23" s="34">
        <f>SUMIFS('Fluxo de Caixa'!G:G,'Fluxo de Caixa'!B:B,A23,'Fluxo de Caixa'!D:D,$I$22)</f>
        <v>0</v>
      </c>
      <c r="J23" s="34">
        <f>SUMIFS('Fluxo de Caixa'!G:G,'Fluxo de Caixa'!B:B,A23,'Fluxo de Caixa'!D:D,$J$22)</f>
        <v>0</v>
      </c>
      <c r="K23" s="34">
        <f>SUMIFS('Fluxo de Caixa'!G:G,'Fluxo de Caixa'!B:B,A23,'Fluxo de Caixa'!D:D,$K$22)</f>
        <v>0</v>
      </c>
    </row>
    <row r="24" spans="1:11">
      <c r="A24" s="13" t="s">
        <v>107</v>
      </c>
      <c r="B24" s="33">
        <f>SUMIFS('Fluxo de Caixa'!G:G,'Fluxo de Caixa'!B:B,A24,'Fluxo de Caixa'!D:D,$B$22)</f>
        <v>0</v>
      </c>
      <c r="C24" s="33">
        <f>SUMIFS('Fluxo de Caixa'!G:G,'Fluxo de Caixa'!B:B,A24,'Fluxo de Caixa'!D:D,$C$22)</f>
        <v>0</v>
      </c>
      <c r="D24" s="33">
        <f>SUMIFS('Fluxo de Caixa'!G:G,'Fluxo de Caixa'!B:B,A24,'Fluxo de Caixa'!D:D,$D$22)</f>
        <v>0</v>
      </c>
      <c r="E24" s="33">
        <f>SUMIFS('Fluxo de Caixa'!G:G,'Fluxo de Caixa'!B:B,A24,'Fluxo de Caixa'!D:D,$E$22)</f>
        <v>0</v>
      </c>
      <c r="F24" s="33">
        <f>SUMIFS('Fluxo de Caixa'!G:G,'Fluxo de Caixa'!B:B,A24,'Fluxo de Caixa'!D:D,$F$22)</f>
        <v>0</v>
      </c>
      <c r="G24" s="33">
        <f>SUMIFS('Fluxo de Caixa'!G:G,'Fluxo de Caixa'!B:B,A24,'Fluxo de Caixa'!D:D,$G$22)</f>
        <v>0</v>
      </c>
      <c r="H24" s="33">
        <f>SUMIFS('Fluxo de Caixa'!G:G,'Fluxo de Caixa'!B:B,A24,'Fluxo de Caixa'!D:D,$H$22)</f>
        <v>0</v>
      </c>
      <c r="I24" s="33">
        <f>SUMIFS('Fluxo de Caixa'!G:G,'Fluxo de Caixa'!B:B,A24,'Fluxo de Caixa'!D:D,$I$22)</f>
        <v>0</v>
      </c>
      <c r="J24" s="33">
        <f>SUMIFS('Fluxo de Caixa'!G:G,'Fluxo de Caixa'!B:B,A24,'Fluxo de Caixa'!D:D,$J$22)</f>
        <v>0</v>
      </c>
      <c r="K24" s="38">
        <f>SUMIFS('Fluxo de Caixa'!G:G,'Fluxo de Caixa'!B:B,A24,'Fluxo de Caixa'!D:D,$K$22)</f>
        <v>0</v>
      </c>
    </row>
    <row r="25" spans="1:11">
      <c r="A25" s="11" t="s">
        <v>108</v>
      </c>
      <c r="B25" s="34">
        <f>SUMIFS('Fluxo de Caixa'!G:G,'Fluxo de Caixa'!B:B,A25,'Fluxo de Caixa'!D:D,$B$22)</f>
        <v>196645.56</v>
      </c>
      <c r="C25" s="34">
        <f>SUMIFS('Fluxo de Caixa'!G:G,'Fluxo de Caixa'!B:B,A25,'Fluxo de Caixa'!D:D,$C$22)</f>
        <v>105337.42</v>
      </c>
      <c r="D25" s="34">
        <f>SUMIFS('Fluxo de Caixa'!G:G,'Fluxo de Caixa'!B:B,A25,'Fluxo de Caixa'!D:D,$D$22)</f>
        <v>13667.2</v>
      </c>
      <c r="E25" s="34">
        <f>SUMIFS('Fluxo de Caixa'!G:G,'Fluxo de Caixa'!B:B,A25,'Fluxo de Caixa'!D:D,$E$22)</f>
        <v>33238.78</v>
      </c>
      <c r="F25" s="34">
        <f>SUMIFS('Fluxo de Caixa'!G:G,'Fluxo de Caixa'!B:B,A25,'Fluxo de Caixa'!D:D,$F$22)</f>
        <v>34153.11</v>
      </c>
      <c r="G25" s="34">
        <f>SUMIFS('Fluxo de Caixa'!G:G,'Fluxo de Caixa'!B:B,A25,'Fluxo de Caixa'!D:D,$G$22)</f>
        <v>5341.5599999999995</v>
      </c>
      <c r="H25" s="34">
        <f>SUMIFS('Fluxo de Caixa'!G:G,'Fluxo de Caixa'!B:B,A25,'Fluxo de Caixa'!D:D,$H$22)</f>
        <v>5715.6299999999992</v>
      </c>
      <c r="I25" s="34">
        <f>SUMIFS('Fluxo de Caixa'!G:G,'Fluxo de Caixa'!B:B,A25,'Fluxo de Caixa'!D:D,$I$22)</f>
        <v>12799.26</v>
      </c>
      <c r="J25" s="34">
        <f>SUMIFS('Fluxo de Caixa'!G:G,'Fluxo de Caixa'!B:B,A25,'Fluxo de Caixa'!D:D,$J$22)</f>
        <v>6263.32</v>
      </c>
      <c r="K25" s="34">
        <f>SUMIFS('Fluxo de Caixa'!G:G,'Fluxo de Caixa'!B:B,A25,'Fluxo de Caixa'!D:D,$K$22)</f>
        <v>0</v>
      </c>
    </row>
    <row r="26" spans="1:11">
      <c r="A26" s="13" t="s">
        <v>109</v>
      </c>
      <c r="B26" s="33">
        <f>SUMIFS('Fluxo de Caixa'!G:G,'Fluxo de Caixa'!B:B,A26,'Fluxo de Caixa'!D:D,$B$22)</f>
        <v>0</v>
      </c>
      <c r="C26" s="33">
        <f>SUMIFS('Fluxo de Caixa'!G:G,'Fluxo de Caixa'!B:B,A26,'Fluxo de Caixa'!D:D,$C$22)</f>
        <v>0</v>
      </c>
      <c r="D26" s="33">
        <f>SUMIFS('Fluxo de Caixa'!G:G,'Fluxo de Caixa'!B:B,A26,'Fluxo de Caixa'!D:D,$D$22)</f>
        <v>0</v>
      </c>
      <c r="E26" s="33">
        <f>SUMIFS('Fluxo de Caixa'!G:G,'Fluxo de Caixa'!B:B,A26,'Fluxo de Caixa'!D:D,$E$22)</f>
        <v>0</v>
      </c>
      <c r="F26" s="33">
        <f>SUMIFS('Fluxo de Caixa'!G:G,'Fluxo de Caixa'!B:B,A26,'Fluxo de Caixa'!D:D,$F$22)</f>
        <v>0</v>
      </c>
      <c r="G26" s="33">
        <f>SUMIFS('Fluxo de Caixa'!G:G,'Fluxo de Caixa'!B:B,A26,'Fluxo de Caixa'!D:D,$G$22)</f>
        <v>0</v>
      </c>
      <c r="H26" s="33">
        <f>SUMIFS('Fluxo de Caixa'!G:G,'Fluxo de Caixa'!B:B,A26,'Fluxo de Caixa'!D:D,$H$22)</f>
        <v>0</v>
      </c>
      <c r="I26" s="33">
        <f>SUMIFS('Fluxo de Caixa'!G:G,'Fluxo de Caixa'!B:B,A26,'Fluxo de Caixa'!D:D,$I$22)</f>
        <v>0</v>
      </c>
      <c r="J26" s="33">
        <f>SUMIFS('Fluxo de Caixa'!G:G,'Fluxo de Caixa'!B:B,A26,'Fluxo de Caixa'!D:D,$J$22)</f>
        <v>0</v>
      </c>
      <c r="K26" s="38">
        <f>SUMIFS('Fluxo de Caixa'!G:G,'Fluxo de Caixa'!B:B,A26,'Fluxo de Caixa'!D:D,$K$22)</f>
        <v>0</v>
      </c>
    </row>
    <row r="27" spans="1:11">
      <c r="A27" s="11" t="s">
        <v>110</v>
      </c>
      <c r="B27" s="34">
        <f>SUMIFS('Fluxo de Caixa'!G:G,'Fluxo de Caixa'!B:B,A27,'Fluxo de Caixa'!D:D,$B$22)</f>
        <v>0</v>
      </c>
      <c r="C27" s="34">
        <f>SUMIFS('Fluxo de Caixa'!G:G,'Fluxo de Caixa'!B:B,A27,'Fluxo de Caixa'!D:D,$C$22)</f>
        <v>0</v>
      </c>
      <c r="D27" s="34">
        <f>SUMIFS('Fluxo de Caixa'!G:G,'Fluxo de Caixa'!B:B,A27,'Fluxo de Caixa'!D:D,$D$22)</f>
        <v>0</v>
      </c>
      <c r="E27" s="34">
        <f>SUMIFS('Fluxo de Caixa'!G:G,'Fluxo de Caixa'!B:B,A27,'Fluxo de Caixa'!D:D,$E$22)</f>
        <v>0</v>
      </c>
      <c r="F27" s="34">
        <f>SUMIFS('Fluxo de Caixa'!G:G,'Fluxo de Caixa'!B:B,A27,'Fluxo de Caixa'!D:D,$F$22)</f>
        <v>0</v>
      </c>
      <c r="G27" s="34">
        <f>SUMIFS('Fluxo de Caixa'!G:G,'Fluxo de Caixa'!B:B,A27,'Fluxo de Caixa'!D:D,$G$22)</f>
        <v>0</v>
      </c>
      <c r="H27" s="34">
        <f>SUMIFS('Fluxo de Caixa'!G:G,'Fluxo de Caixa'!B:B,A27,'Fluxo de Caixa'!D:D,$H$22)</f>
        <v>0</v>
      </c>
      <c r="I27" s="34">
        <f>SUMIFS('Fluxo de Caixa'!G:G,'Fluxo de Caixa'!B:B,A27,'Fluxo de Caixa'!D:D,$I$22)</f>
        <v>0</v>
      </c>
      <c r="J27" s="34">
        <f>SUMIFS('Fluxo de Caixa'!G:G,'Fluxo de Caixa'!B:B,A27,'Fluxo de Caixa'!D:D,$J$22)</f>
        <v>0</v>
      </c>
      <c r="K27" s="34">
        <f>SUMIFS('Fluxo de Caixa'!G:G,'Fluxo de Caixa'!B:B,A27,'Fluxo de Caixa'!D:D,$K$22)</f>
        <v>0</v>
      </c>
    </row>
    <row r="28" spans="1:11">
      <c r="A28" s="13" t="s">
        <v>111</v>
      </c>
      <c r="B28" s="33">
        <f>SUMIFS('Fluxo de Caixa'!G:G,'Fluxo de Caixa'!B:B,A28,'Fluxo de Caixa'!D:D,$B$22)</f>
        <v>0</v>
      </c>
      <c r="C28" s="33">
        <f>SUMIFS('Fluxo de Caixa'!G:G,'Fluxo de Caixa'!B:B,A28,'Fluxo de Caixa'!D:D,$C$22)</f>
        <v>0</v>
      </c>
      <c r="D28" s="33">
        <f>SUMIFS('Fluxo de Caixa'!G:G,'Fluxo de Caixa'!B:B,A28,'Fluxo de Caixa'!D:D,$D$22)</f>
        <v>0</v>
      </c>
      <c r="E28" s="33">
        <f>SUMIFS('Fluxo de Caixa'!G:G,'Fluxo de Caixa'!B:B,A28,'Fluxo de Caixa'!D:D,$E$22)</f>
        <v>0</v>
      </c>
      <c r="F28" s="33">
        <f>SUMIFS('Fluxo de Caixa'!G:G,'Fluxo de Caixa'!B:B,A28,'Fluxo de Caixa'!D:D,$F$22)</f>
        <v>0</v>
      </c>
      <c r="G28" s="33">
        <f>SUMIFS('Fluxo de Caixa'!G:G,'Fluxo de Caixa'!B:B,A28,'Fluxo de Caixa'!D:D,$G$22)</f>
        <v>0</v>
      </c>
      <c r="H28" s="33">
        <f>SUMIFS('Fluxo de Caixa'!G:G,'Fluxo de Caixa'!B:B,A28,'Fluxo de Caixa'!D:D,$H$22)</f>
        <v>0</v>
      </c>
      <c r="I28" s="33">
        <f>SUMIFS('Fluxo de Caixa'!G:G,'Fluxo de Caixa'!B:B,A28,'Fluxo de Caixa'!D:D,$I$22)</f>
        <v>0</v>
      </c>
      <c r="J28" s="33">
        <f>SUMIFS('Fluxo de Caixa'!G:G,'Fluxo de Caixa'!B:B,A28,'Fluxo de Caixa'!D:D,$J$22)</f>
        <v>0</v>
      </c>
      <c r="K28" s="38">
        <f>SUMIFS('Fluxo de Caixa'!G:G,'Fluxo de Caixa'!B:B,A28,'Fluxo de Caixa'!D:D,$K$22)</f>
        <v>0</v>
      </c>
    </row>
    <row r="29" spans="1:11">
      <c r="A29" s="11" t="s">
        <v>112</v>
      </c>
      <c r="B29" s="34">
        <f>SUMIFS('Fluxo de Caixa'!G:G,'Fluxo de Caixa'!B:B,A29,'Fluxo de Caixa'!D:D,$B$22)</f>
        <v>0</v>
      </c>
      <c r="C29" s="34">
        <f>SUMIFS('Fluxo de Caixa'!G:G,'Fluxo de Caixa'!B:B,A29,'Fluxo de Caixa'!D:D,$C$22)</f>
        <v>0</v>
      </c>
      <c r="D29" s="34">
        <f>SUMIFS('Fluxo de Caixa'!G:G,'Fluxo de Caixa'!B:B,A29,'Fluxo de Caixa'!D:D,$D$22)</f>
        <v>0</v>
      </c>
      <c r="E29" s="34">
        <f>SUMIFS('Fluxo de Caixa'!G:G,'Fluxo de Caixa'!B:B,A29,'Fluxo de Caixa'!D:D,$E$22)</f>
        <v>0</v>
      </c>
      <c r="F29" s="34">
        <f>SUMIFS('Fluxo de Caixa'!G:G,'Fluxo de Caixa'!B:B,A29,'Fluxo de Caixa'!D:D,$F$22)</f>
        <v>0</v>
      </c>
      <c r="G29" s="34">
        <f>SUMIFS('Fluxo de Caixa'!G:G,'Fluxo de Caixa'!B:B,A29,'Fluxo de Caixa'!D:D,$G$22)</f>
        <v>0</v>
      </c>
      <c r="H29" s="34">
        <f>SUMIFS('Fluxo de Caixa'!G:G,'Fluxo de Caixa'!B:B,A29,'Fluxo de Caixa'!D:D,$H$22)</f>
        <v>0</v>
      </c>
      <c r="I29" s="34">
        <f>SUMIFS('Fluxo de Caixa'!G:G,'Fluxo de Caixa'!B:B,A29,'Fluxo de Caixa'!D:D,$I$22)</f>
        <v>0</v>
      </c>
      <c r="J29" s="34">
        <f>SUMIFS('Fluxo de Caixa'!G:G,'Fluxo de Caixa'!B:B,A29,'Fluxo de Caixa'!D:D,$J$22)</f>
        <v>0</v>
      </c>
      <c r="K29" s="34">
        <f>SUMIFS('Fluxo de Caixa'!G:G,'Fluxo de Caixa'!B:B,A29,'Fluxo de Caixa'!D:D,$K$22)</f>
        <v>0</v>
      </c>
    </row>
    <row r="30" spans="1:11">
      <c r="A30" s="13" t="s">
        <v>113</v>
      </c>
      <c r="B30" s="33">
        <f>SUMIFS('Fluxo de Caixa'!G:G,'Fluxo de Caixa'!B:B,A30,'Fluxo de Caixa'!D:D,$B$22)</f>
        <v>0</v>
      </c>
      <c r="C30" s="33">
        <f>SUMIFS('Fluxo de Caixa'!G:G,'Fluxo de Caixa'!B:B,A30,'Fluxo de Caixa'!D:D,$C$22)</f>
        <v>0</v>
      </c>
      <c r="D30" s="33">
        <f>SUMIFS('Fluxo de Caixa'!G:G,'Fluxo de Caixa'!B:B,A30,'Fluxo de Caixa'!D:D,$D$22)</f>
        <v>0</v>
      </c>
      <c r="E30" s="33">
        <f>SUMIFS('Fluxo de Caixa'!G:G,'Fluxo de Caixa'!B:B,A30,'Fluxo de Caixa'!D:D,$E$22)</f>
        <v>0</v>
      </c>
      <c r="F30" s="33">
        <f>SUMIFS('Fluxo de Caixa'!G:G,'Fluxo de Caixa'!B:B,A30,'Fluxo de Caixa'!D:D,$F$22)</f>
        <v>0</v>
      </c>
      <c r="G30" s="33">
        <f>SUMIFS('Fluxo de Caixa'!G:G,'Fluxo de Caixa'!B:B,A30,'Fluxo de Caixa'!D:D,$G$22)</f>
        <v>0</v>
      </c>
      <c r="H30" s="33">
        <f>SUMIFS('Fluxo de Caixa'!G:G,'Fluxo de Caixa'!B:B,A30,'Fluxo de Caixa'!D:D,$H$22)</f>
        <v>0</v>
      </c>
      <c r="I30" s="33">
        <f>SUMIFS('Fluxo de Caixa'!G:G,'Fluxo de Caixa'!B:B,A30,'Fluxo de Caixa'!D:D,$I$22)</f>
        <v>0</v>
      </c>
      <c r="J30" s="33">
        <f>SUMIFS('Fluxo de Caixa'!G:G,'Fluxo de Caixa'!B:B,A30,'Fluxo de Caixa'!D:D,$J$22)</f>
        <v>0</v>
      </c>
      <c r="K30" s="38">
        <f>SUMIFS('Fluxo de Caixa'!G:G,'Fluxo de Caixa'!B:B,A30,'Fluxo de Caixa'!D:D,$K$22)</f>
        <v>0</v>
      </c>
    </row>
    <row r="31" spans="1:11">
      <c r="A31" s="11" t="s">
        <v>114</v>
      </c>
      <c r="B31" s="34">
        <f>SUMIFS('Fluxo de Caixa'!G:G,'Fluxo de Caixa'!B:B,A31,'Fluxo de Caixa'!D:D,$B$22)</f>
        <v>0</v>
      </c>
      <c r="C31" s="34">
        <f>SUMIFS('Fluxo de Caixa'!G:G,'Fluxo de Caixa'!B:B,A31,'Fluxo de Caixa'!D:D,$C$22)</f>
        <v>0</v>
      </c>
      <c r="D31" s="34">
        <f>SUMIFS('Fluxo de Caixa'!G:G,'Fluxo de Caixa'!B:B,A31,'Fluxo de Caixa'!D:D,$D$22)</f>
        <v>0</v>
      </c>
      <c r="E31" s="34">
        <f>SUMIFS('Fluxo de Caixa'!G:G,'Fluxo de Caixa'!B:B,A31,'Fluxo de Caixa'!D:D,$E$22)</f>
        <v>0</v>
      </c>
      <c r="F31" s="34">
        <f>SUMIFS('Fluxo de Caixa'!G:G,'Fluxo de Caixa'!B:B,A31,'Fluxo de Caixa'!D:D,$F$22)</f>
        <v>0</v>
      </c>
      <c r="G31" s="34">
        <f>SUMIFS('Fluxo de Caixa'!G:G,'Fluxo de Caixa'!B:B,A31,'Fluxo de Caixa'!D:D,$G$22)</f>
        <v>0</v>
      </c>
      <c r="H31" s="34">
        <f>SUMIFS('Fluxo de Caixa'!G:G,'Fluxo de Caixa'!B:B,A31,'Fluxo de Caixa'!D:D,$H$22)</f>
        <v>0</v>
      </c>
      <c r="I31" s="34">
        <f>SUMIFS('Fluxo de Caixa'!G:G,'Fluxo de Caixa'!B:B,A31,'Fluxo de Caixa'!D:D,$I$22)</f>
        <v>0</v>
      </c>
      <c r="J31" s="34">
        <f>SUMIFS('Fluxo de Caixa'!G:G,'Fluxo de Caixa'!B:B,A31,'Fluxo de Caixa'!D:D,$J$22)</f>
        <v>0</v>
      </c>
      <c r="K31" s="34">
        <f>SUMIFS('Fluxo de Caixa'!G:G,'Fluxo de Caixa'!B:B,A31,'Fluxo de Caixa'!D:D,$K$22)</f>
        <v>0</v>
      </c>
    </row>
    <row r="32" spans="1:11">
      <c r="A32" s="13" t="s">
        <v>115</v>
      </c>
      <c r="B32" s="33">
        <f>SUMIFS('Fluxo de Caixa'!G:G,'Fluxo de Caixa'!B:B,A32,'Fluxo de Caixa'!D:D,$B$22)</f>
        <v>0</v>
      </c>
      <c r="C32" s="33">
        <f>SUMIFS('Fluxo de Caixa'!G:G,'Fluxo de Caixa'!B:B,A32,'Fluxo de Caixa'!D:D,$C$22)</f>
        <v>0</v>
      </c>
      <c r="D32" s="33">
        <f>SUMIFS('Fluxo de Caixa'!G:G,'Fluxo de Caixa'!B:B,A32,'Fluxo de Caixa'!D:D,$D$22)</f>
        <v>0</v>
      </c>
      <c r="E32" s="33">
        <f>SUMIFS('Fluxo de Caixa'!G:G,'Fluxo de Caixa'!B:B,A32,'Fluxo de Caixa'!D:D,$E$22)</f>
        <v>0</v>
      </c>
      <c r="F32" s="33">
        <f>SUMIFS('Fluxo de Caixa'!G:G,'Fluxo de Caixa'!B:B,A32,'Fluxo de Caixa'!D:D,$F$22)</f>
        <v>0</v>
      </c>
      <c r="G32" s="33">
        <f>SUMIFS('Fluxo de Caixa'!G:G,'Fluxo de Caixa'!B:B,A32,'Fluxo de Caixa'!D:D,$G$22)</f>
        <v>0</v>
      </c>
      <c r="H32" s="33">
        <f>SUMIFS('Fluxo de Caixa'!G:G,'Fluxo de Caixa'!B:B,A32,'Fluxo de Caixa'!D:D,$H$22)</f>
        <v>0</v>
      </c>
      <c r="I32" s="33">
        <f>SUMIFS('Fluxo de Caixa'!G:G,'Fluxo de Caixa'!B:B,A32,'Fluxo de Caixa'!D:D,$I$22)</f>
        <v>0</v>
      </c>
      <c r="J32" s="33">
        <f>SUMIFS('Fluxo de Caixa'!G:G,'Fluxo de Caixa'!B:B,A32,'Fluxo de Caixa'!D:D,$J$22)</f>
        <v>0</v>
      </c>
      <c r="K32" s="38">
        <f>SUMIFS('Fluxo de Caixa'!G:G,'Fluxo de Caixa'!B:B,A32,'Fluxo de Caixa'!D:D,$K$22)</f>
        <v>0</v>
      </c>
    </row>
    <row r="33" spans="1:11">
      <c r="A33" s="11" t="s">
        <v>116</v>
      </c>
      <c r="B33" s="34">
        <f>SUMIFS('Fluxo de Caixa'!G:G,'Fluxo de Caixa'!B:B,A33,'Fluxo de Caixa'!D:D,$B$22)</f>
        <v>0</v>
      </c>
      <c r="C33" s="34">
        <f>SUMIFS('Fluxo de Caixa'!G:G,'Fluxo de Caixa'!B:B,A33,'Fluxo de Caixa'!D:D,$C$22)</f>
        <v>0</v>
      </c>
      <c r="D33" s="34">
        <f>SUMIFS('Fluxo de Caixa'!G:G,'Fluxo de Caixa'!B:B,A33,'Fluxo de Caixa'!D:D,$D$22)</f>
        <v>0</v>
      </c>
      <c r="E33" s="34">
        <f>SUMIFS('Fluxo de Caixa'!G:G,'Fluxo de Caixa'!B:B,A33,'Fluxo de Caixa'!D:D,$E$22)</f>
        <v>0</v>
      </c>
      <c r="F33" s="34">
        <f>SUMIFS('Fluxo de Caixa'!G:G,'Fluxo de Caixa'!B:B,A33,'Fluxo de Caixa'!D:D,$F$22)</f>
        <v>0</v>
      </c>
      <c r="G33" s="34">
        <f>SUMIFS('Fluxo de Caixa'!G:G,'Fluxo de Caixa'!B:B,A33,'Fluxo de Caixa'!D:D,$G$22)</f>
        <v>0</v>
      </c>
      <c r="H33" s="34">
        <f>SUMIFS('Fluxo de Caixa'!G:G,'Fluxo de Caixa'!B:B,A33,'Fluxo de Caixa'!D:D,$H$22)</f>
        <v>0</v>
      </c>
      <c r="I33" s="34">
        <f>SUMIFS('Fluxo de Caixa'!G:G,'Fluxo de Caixa'!B:B,A33,'Fluxo de Caixa'!D:D,$I$22)</f>
        <v>0</v>
      </c>
      <c r="J33" s="34">
        <f>SUMIFS('Fluxo de Caixa'!G:G,'Fluxo de Caixa'!B:B,A33,'Fluxo de Caixa'!D:D,$J$22)</f>
        <v>0</v>
      </c>
      <c r="K33" s="34">
        <f>SUMIFS('Fluxo de Caixa'!G:G,'Fluxo de Caixa'!B:B,A33,'Fluxo de Caixa'!D:D,$K$22)</f>
        <v>0</v>
      </c>
    </row>
    <row r="34" spans="1:11">
      <c r="A34" s="13" t="s">
        <v>117</v>
      </c>
      <c r="B34" s="33">
        <f>SUMIFS('Fluxo de Caixa'!G:G,'Fluxo de Caixa'!B:B,A34,'Fluxo de Caixa'!D:D,$B$22)</f>
        <v>0</v>
      </c>
      <c r="C34" s="33">
        <f>SUMIFS('Fluxo de Caixa'!G:G,'Fluxo de Caixa'!B:B,A34,'Fluxo de Caixa'!D:D,$C$22)</f>
        <v>0</v>
      </c>
      <c r="D34" s="33">
        <f>SUMIFS('Fluxo de Caixa'!G:G,'Fluxo de Caixa'!B:B,A34,'Fluxo de Caixa'!D:D,$D$22)</f>
        <v>0</v>
      </c>
      <c r="E34" s="33">
        <f>SUMIFS('Fluxo de Caixa'!G:G,'Fluxo de Caixa'!B:B,A34,'Fluxo de Caixa'!D:D,$E$22)</f>
        <v>0</v>
      </c>
      <c r="F34" s="33">
        <f>SUMIFS('Fluxo de Caixa'!G:G,'Fluxo de Caixa'!B:B,A34,'Fluxo de Caixa'!D:D,$F$22)</f>
        <v>0</v>
      </c>
      <c r="G34" s="33">
        <f>SUMIFS('Fluxo de Caixa'!G:G,'Fluxo de Caixa'!B:B,A34,'Fluxo de Caixa'!D:D,$G$22)</f>
        <v>0</v>
      </c>
      <c r="H34" s="33">
        <f>SUMIFS('Fluxo de Caixa'!G:G,'Fluxo de Caixa'!B:B,A34,'Fluxo de Caixa'!D:D,$H$22)</f>
        <v>0</v>
      </c>
      <c r="I34" s="33">
        <f>SUMIFS('Fluxo de Caixa'!G:G,'Fluxo de Caixa'!B:B,A34,'Fluxo de Caixa'!D:D,$I$22)</f>
        <v>0</v>
      </c>
      <c r="J34" s="33">
        <f>SUMIFS('Fluxo de Caixa'!G:G,'Fluxo de Caixa'!B:B,A34,'Fluxo de Caixa'!D:D,$J$22)</f>
        <v>0</v>
      </c>
      <c r="K34" s="38">
        <f>SUMIFS('Fluxo de Caixa'!G:G,'Fluxo de Caixa'!B:B,A34,'Fluxo de Caixa'!D:D,$K$22)</f>
        <v>0</v>
      </c>
    </row>
    <row r="35" spans="1:11" ht="15">
      <c r="A35" s="10" t="s">
        <v>125</v>
      </c>
      <c r="B35" s="15">
        <f>SUM(B23:B34)</f>
        <v>196645.56</v>
      </c>
      <c r="C35" s="15">
        <f t="shared" ref="C35:K35" si="2">SUM(C23:C34)</f>
        <v>105337.42</v>
      </c>
      <c r="D35" s="15">
        <f t="shared" si="2"/>
        <v>13667.2</v>
      </c>
      <c r="E35" s="15">
        <f t="shared" si="2"/>
        <v>33238.78</v>
      </c>
      <c r="F35" s="15">
        <f t="shared" si="2"/>
        <v>34153.11</v>
      </c>
      <c r="G35" s="15">
        <f t="shared" si="2"/>
        <v>5341.5599999999995</v>
      </c>
      <c r="H35" s="15">
        <f t="shared" si="2"/>
        <v>5715.6299999999992</v>
      </c>
      <c r="I35" s="15">
        <f t="shared" si="2"/>
        <v>12799.26</v>
      </c>
      <c r="J35" s="15">
        <f t="shared" si="2"/>
        <v>6263.32</v>
      </c>
      <c r="K35" s="15">
        <f t="shared" si="2"/>
        <v>0</v>
      </c>
    </row>
    <row r="37" spans="1:11" ht="15">
      <c r="A37" s="40" t="s">
        <v>129</v>
      </c>
      <c r="B37" s="41">
        <f>B35</f>
        <v>196645.56</v>
      </c>
    </row>
    <row r="38" spans="1:11" ht="15">
      <c r="A38" s="42" t="s">
        <v>119</v>
      </c>
      <c r="B38" s="43">
        <f>SUM(C35:K35)</f>
        <v>216516.28000000003</v>
      </c>
    </row>
    <row r="39" spans="1:11" ht="15">
      <c r="A39" s="10" t="s">
        <v>122</v>
      </c>
      <c r="B39" s="15">
        <f>B37-B38</f>
        <v>-19870.72000000003</v>
      </c>
    </row>
    <row r="40" spans="1:11" ht="15">
      <c r="A40" s="29" t="s">
        <v>96</v>
      </c>
      <c r="B40" s="30">
        <f>'Fluxo de Caixa'!K4</f>
        <v>0</v>
      </c>
    </row>
    <row r="41" spans="1:11" ht="15">
      <c r="A41" s="10" t="s">
        <v>123</v>
      </c>
      <c r="B41" s="15">
        <f>SUM(B39,B40)</f>
        <v>-19870.72000000003</v>
      </c>
    </row>
  </sheetData>
  <sheetProtection sheet="1" objects="1" scenarios="1"/>
  <mergeCells count="2">
    <mergeCell ref="B17:C17"/>
    <mergeCell ref="B18:C18"/>
  </mergeCells>
  <dataValidations count="1">
    <dataValidation type="list" allowBlank="1" showInputMessage="1" showErrorMessage="1" sqref="B3:C3">
      <formula1>"ENTRADA,SAÍDA"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S150"/>
  <sheetViews>
    <sheetView showGridLines="0" showRowColHeaders="0" topLeftCell="A7" zoomScaleNormal="100" workbookViewId="0"/>
  </sheetViews>
  <sheetFormatPr defaultColWidth="3.42578125" defaultRowHeight="15"/>
  <sheetData>
    <row r="1" spans="1:71" ht="34.9" customHeigh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</row>
    <row r="2" spans="1:71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</row>
    <row r="3" spans="1:71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</row>
    <row r="4" spans="1:71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</row>
    <row r="5" spans="1:71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</row>
    <row r="6" spans="1:71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</row>
    <row r="7" spans="1:71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</row>
    <row r="8" spans="1:71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</row>
    <row r="9" spans="1:71">
      <c r="A9" s="75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</row>
    <row r="10" spans="1:71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</row>
    <row r="11" spans="1:71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</row>
    <row r="12" spans="1:71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</row>
    <row r="13" spans="1:71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</row>
    <row r="14" spans="1:71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6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</row>
    <row r="15" spans="1:71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</row>
    <row r="16" spans="1:71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</row>
    <row r="17" spans="1:71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</row>
    <row r="18" spans="1:71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</row>
    <row r="19" spans="1:71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</row>
    <row r="20" spans="1:71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</row>
    <row r="21" spans="1:71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</row>
    <row r="22" spans="1:71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</row>
    <row r="23" spans="1:71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</row>
    <row r="24" spans="1:71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</row>
    <row r="25" spans="1:7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</row>
    <row r="26" spans="1:71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</row>
    <row r="27" spans="1:71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</row>
    <row r="28" spans="1:71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</row>
    <row r="29" spans="1:71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</row>
    <row r="30" spans="1:71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</row>
    <row r="31" spans="1:71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</row>
    <row r="32" spans="1:71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</row>
    <row r="33" spans="1:71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</row>
    <row r="34" spans="1:71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</row>
    <row r="35" spans="1:71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</row>
    <row r="36" spans="1:71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</row>
    <row r="37" spans="1:71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</row>
    <row r="38" spans="1:71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</row>
    <row r="39" spans="1:71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</row>
    <row r="40" spans="1:71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5"/>
      <c r="BP40" s="75"/>
      <c r="BQ40" s="75"/>
      <c r="BR40" s="75"/>
      <c r="BS40" s="75"/>
    </row>
    <row r="41" spans="1:7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75"/>
    </row>
    <row r="42" spans="1:71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75"/>
    </row>
    <row r="43" spans="1:71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</row>
    <row r="44" spans="1:71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/>
      <c r="BS44" s="75"/>
    </row>
    <row r="45" spans="1:71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</row>
    <row r="46" spans="1:71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</row>
    <row r="47" spans="1:71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</row>
    <row r="48" spans="1:71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75"/>
      <c r="BR48" s="75"/>
      <c r="BS48" s="75"/>
    </row>
    <row r="49" spans="1:71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5"/>
      <c r="BP49" s="75"/>
      <c r="BQ49" s="75"/>
      <c r="BR49" s="75"/>
      <c r="BS49" s="75"/>
    </row>
    <row r="50" spans="1:71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75"/>
      <c r="BR50" s="75"/>
      <c r="BS50" s="75"/>
    </row>
    <row r="51" spans="1:7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5"/>
    </row>
    <row r="52" spans="1:71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</row>
    <row r="53" spans="1:71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</row>
    <row r="54" spans="1:71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75"/>
      <c r="BR54" s="75"/>
      <c r="BS54" s="75"/>
    </row>
    <row r="55" spans="1:71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  <c r="BR55" s="75"/>
      <c r="BS55" s="75"/>
    </row>
    <row r="56" spans="1:71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75"/>
      <c r="BR56" s="75"/>
      <c r="BS56" s="75"/>
    </row>
    <row r="57" spans="1:71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5"/>
      <c r="BS57" s="75"/>
    </row>
    <row r="58" spans="1:71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75"/>
      <c r="BR58" s="75"/>
      <c r="BS58" s="75"/>
    </row>
    <row r="59" spans="1:71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5"/>
    </row>
    <row r="60" spans="1:71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75"/>
      <c r="BR60" s="75"/>
      <c r="BS60" s="75"/>
    </row>
    <row r="61" spans="1:7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</row>
    <row r="62" spans="1:71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75"/>
      <c r="BR62" s="75"/>
      <c r="BS62" s="75"/>
    </row>
    <row r="63" spans="1:7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5"/>
      <c r="BO63" s="75"/>
      <c r="BP63" s="75"/>
      <c r="BQ63" s="75"/>
      <c r="BR63" s="75"/>
      <c r="BS63" s="75"/>
    </row>
    <row r="64" spans="1:7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75"/>
    </row>
    <row r="65" spans="1:71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</row>
    <row r="66" spans="1:71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75"/>
      <c r="BR66" s="75"/>
      <c r="BS66" s="75"/>
    </row>
    <row r="67" spans="1:71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5"/>
    </row>
    <row r="68" spans="1:71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75"/>
      <c r="BR68" s="75"/>
      <c r="BS68" s="75"/>
    </row>
    <row r="69" spans="1:71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75"/>
    </row>
    <row r="70" spans="1:71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75"/>
    </row>
    <row r="71" spans="1:7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5"/>
    </row>
    <row r="72" spans="1:7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5"/>
      <c r="BP72" s="75"/>
      <c r="BQ72" s="75"/>
      <c r="BR72" s="75"/>
      <c r="BS72" s="75"/>
    </row>
    <row r="73" spans="1:71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</row>
    <row r="74" spans="1:71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</row>
    <row r="75" spans="1:71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</row>
    <row r="76" spans="1:71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</row>
    <row r="77" spans="1:71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</row>
    <row r="78" spans="1:71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</row>
    <row r="79" spans="1:71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</row>
    <row r="80" spans="1:71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</row>
    <row r="81" spans="1:7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</row>
    <row r="82" spans="1:71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</row>
    <row r="83" spans="1:71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</row>
    <row r="84" spans="1:71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</row>
    <row r="85" spans="1:71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</row>
    <row r="86" spans="1:71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75"/>
    </row>
    <row r="87" spans="1:71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</row>
    <row r="88" spans="1:71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  <c r="BS88" s="75"/>
    </row>
    <row r="89" spans="1:71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</row>
    <row r="90" spans="1:71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</row>
    <row r="91" spans="1:7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</row>
    <row r="92" spans="1:71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</row>
    <row r="93" spans="1:71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</row>
    <row r="94" spans="1:71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</row>
    <row r="95" spans="1:71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</row>
    <row r="96" spans="1:71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</row>
    <row r="97" spans="1:71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  <c r="BQ97" s="75"/>
      <c r="BR97" s="75"/>
      <c r="BS97" s="75"/>
    </row>
    <row r="98" spans="1:71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75"/>
      <c r="BS98" s="75"/>
    </row>
    <row r="99" spans="1:71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75"/>
      <c r="BM99" s="75"/>
      <c r="BN99" s="75"/>
      <c r="BO99" s="75"/>
      <c r="BP99" s="75"/>
      <c r="BQ99" s="75"/>
      <c r="BR99" s="75"/>
      <c r="BS99" s="75"/>
    </row>
    <row r="100" spans="1:71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5"/>
    </row>
    <row r="101" spans="1:7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75"/>
      <c r="BM101" s="75"/>
      <c r="BN101" s="75"/>
      <c r="BO101" s="75"/>
      <c r="BP101" s="75"/>
      <c r="BQ101" s="75"/>
      <c r="BR101" s="75"/>
      <c r="BS101" s="75"/>
    </row>
    <row r="102" spans="1:71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75"/>
      <c r="BS102" s="75"/>
    </row>
    <row r="103" spans="1:71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  <c r="BQ103" s="75"/>
      <c r="BR103" s="75"/>
      <c r="BS103" s="75"/>
    </row>
    <row r="104" spans="1:71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75"/>
      <c r="BS104" s="75"/>
    </row>
    <row r="105" spans="1:71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  <c r="BN105" s="75"/>
      <c r="BO105" s="75"/>
      <c r="BP105" s="75"/>
      <c r="BQ105" s="75"/>
      <c r="BR105" s="75"/>
      <c r="BS105" s="75"/>
    </row>
    <row r="106" spans="1:71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75"/>
      <c r="BS106" s="75"/>
    </row>
    <row r="107" spans="1:71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  <c r="BN107" s="75"/>
      <c r="BO107" s="75"/>
      <c r="BP107" s="75"/>
      <c r="BQ107" s="75"/>
      <c r="BR107" s="75"/>
      <c r="BS107" s="75"/>
    </row>
    <row r="108" spans="1:71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  <c r="BN108" s="75"/>
      <c r="BO108" s="75"/>
      <c r="BP108" s="75"/>
      <c r="BQ108" s="75"/>
      <c r="BR108" s="75"/>
      <c r="BS108" s="75"/>
    </row>
    <row r="109" spans="1:71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  <c r="BS109" s="75"/>
    </row>
    <row r="110" spans="1:71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</row>
    <row r="111" spans="1:7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  <c r="BR111" s="75"/>
      <c r="BS111" s="75"/>
    </row>
    <row r="112" spans="1:71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  <c r="BR112" s="75"/>
      <c r="BS112" s="75"/>
    </row>
    <row r="113" spans="1:71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O113" s="75"/>
      <c r="BP113" s="75"/>
      <c r="BQ113" s="75"/>
      <c r="BR113" s="75"/>
      <c r="BS113" s="75"/>
    </row>
    <row r="114" spans="1:71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  <c r="BF114" s="75"/>
      <c r="BG114" s="75"/>
      <c r="BH114" s="75"/>
      <c r="BI114" s="75"/>
      <c r="BJ114" s="75"/>
      <c r="BK114" s="75"/>
      <c r="BL114" s="75"/>
      <c r="BM114" s="75"/>
      <c r="BN114" s="75"/>
      <c r="BO114" s="75"/>
      <c r="BP114" s="75"/>
      <c r="BQ114" s="75"/>
      <c r="BR114" s="75"/>
      <c r="BS114" s="75"/>
    </row>
    <row r="115" spans="1:71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  <c r="BN115" s="75"/>
      <c r="BO115" s="75"/>
      <c r="BP115" s="75"/>
      <c r="BQ115" s="75"/>
      <c r="BR115" s="75"/>
      <c r="BS115" s="75"/>
    </row>
    <row r="116" spans="1:71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  <c r="BF116" s="75"/>
      <c r="BG116" s="75"/>
      <c r="BH116" s="75"/>
      <c r="BI116" s="75"/>
      <c r="BJ116" s="75"/>
      <c r="BK116" s="75"/>
      <c r="BL116" s="75"/>
      <c r="BM116" s="75"/>
      <c r="BN116" s="75"/>
      <c r="BO116" s="75"/>
      <c r="BP116" s="75"/>
      <c r="BQ116" s="75"/>
      <c r="BR116" s="75"/>
      <c r="BS116" s="75"/>
    </row>
    <row r="117" spans="1:71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  <c r="BF117" s="75"/>
      <c r="BG117" s="75"/>
      <c r="BH117" s="75"/>
      <c r="BI117" s="75"/>
      <c r="BJ117" s="75"/>
      <c r="BK117" s="75"/>
      <c r="BL117" s="75"/>
      <c r="BM117" s="75"/>
      <c r="BN117" s="75"/>
      <c r="BO117" s="75"/>
      <c r="BP117" s="75"/>
      <c r="BQ117" s="75"/>
      <c r="BR117" s="75"/>
      <c r="BS117" s="75"/>
    </row>
    <row r="118" spans="1:71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  <c r="BF118" s="75"/>
      <c r="BG118" s="75"/>
      <c r="BH118" s="75"/>
      <c r="BI118" s="75"/>
      <c r="BJ118" s="75"/>
      <c r="BK118" s="75"/>
      <c r="BL118" s="75"/>
      <c r="BM118" s="75"/>
      <c r="BN118" s="75"/>
      <c r="BO118" s="75"/>
      <c r="BP118" s="75"/>
      <c r="BQ118" s="75"/>
      <c r="BR118" s="75"/>
      <c r="BS118" s="75"/>
    </row>
    <row r="119" spans="1:71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  <c r="BJ119" s="75"/>
      <c r="BK119" s="75"/>
      <c r="BL119" s="75"/>
      <c r="BM119" s="75"/>
      <c r="BN119" s="75"/>
      <c r="BO119" s="75"/>
      <c r="BP119" s="75"/>
      <c r="BQ119" s="75"/>
      <c r="BR119" s="75"/>
      <c r="BS119" s="75"/>
    </row>
    <row r="120" spans="1:71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5"/>
      <c r="BH120" s="75"/>
      <c r="BI120" s="75"/>
      <c r="BJ120" s="75"/>
      <c r="BK120" s="75"/>
      <c r="BL120" s="75"/>
      <c r="BM120" s="75"/>
      <c r="BN120" s="75"/>
      <c r="BO120" s="75"/>
      <c r="BP120" s="75"/>
      <c r="BQ120" s="75"/>
      <c r="BR120" s="75"/>
      <c r="BS120" s="75"/>
    </row>
    <row r="121" spans="1:7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5"/>
      <c r="BG121" s="75"/>
      <c r="BH121" s="75"/>
      <c r="BI121" s="75"/>
      <c r="BJ121" s="75"/>
      <c r="BK121" s="75"/>
      <c r="BL121" s="75"/>
      <c r="BM121" s="75"/>
      <c r="BN121" s="75"/>
      <c r="BO121" s="75"/>
      <c r="BP121" s="75"/>
      <c r="BQ121" s="75"/>
      <c r="BR121" s="75"/>
      <c r="BS121" s="75"/>
    </row>
    <row r="122" spans="1:71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  <c r="BH122" s="75"/>
      <c r="BI122" s="75"/>
      <c r="BJ122" s="75"/>
      <c r="BK122" s="75"/>
      <c r="BL122" s="75"/>
      <c r="BM122" s="75"/>
      <c r="BN122" s="75"/>
      <c r="BO122" s="75"/>
      <c r="BP122" s="75"/>
      <c r="BQ122" s="75"/>
      <c r="BR122" s="75"/>
      <c r="BS122" s="75"/>
    </row>
    <row r="123" spans="1:71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  <c r="BF123" s="75"/>
      <c r="BG123" s="75"/>
      <c r="BH123" s="75"/>
      <c r="BI123" s="75"/>
      <c r="BJ123" s="75"/>
      <c r="BK123" s="75"/>
      <c r="BL123" s="75"/>
      <c r="BM123" s="75"/>
      <c r="BN123" s="75"/>
      <c r="BO123" s="75"/>
      <c r="BP123" s="75"/>
      <c r="BQ123" s="75"/>
      <c r="BR123" s="75"/>
      <c r="BS123" s="75"/>
    </row>
    <row r="124" spans="1:71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5"/>
      <c r="BG124" s="75"/>
      <c r="BH124" s="75"/>
      <c r="BI124" s="75"/>
      <c r="BJ124" s="75"/>
      <c r="BK124" s="75"/>
      <c r="BL124" s="75"/>
      <c r="BM124" s="75"/>
      <c r="BN124" s="75"/>
      <c r="BO124" s="75"/>
      <c r="BP124" s="75"/>
      <c r="BQ124" s="75"/>
      <c r="BR124" s="75"/>
      <c r="BS124" s="75"/>
    </row>
    <row r="125" spans="1:71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5"/>
      <c r="BJ125" s="75"/>
      <c r="BK125" s="75"/>
      <c r="BL125" s="75"/>
      <c r="BM125" s="75"/>
      <c r="BN125" s="75"/>
      <c r="BO125" s="75"/>
      <c r="BP125" s="75"/>
      <c r="BQ125" s="75"/>
      <c r="BR125" s="75"/>
      <c r="BS125" s="75"/>
    </row>
    <row r="126" spans="1:71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  <c r="BF126" s="75"/>
      <c r="BG126" s="75"/>
      <c r="BH126" s="75"/>
      <c r="BI126" s="75"/>
      <c r="BJ126" s="75"/>
      <c r="BK126" s="75"/>
      <c r="BL126" s="75"/>
      <c r="BM126" s="75"/>
      <c r="BN126" s="75"/>
      <c r="BO126" s="75"/>
      <c r="BP126" s="75"/>
      <c r="BQ126" s="75"/>
      <c r="BR126" s="75"/>
      <c r="BS126" s="75"/>
    </row>
    <row r="127" spans="1:71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  <c r="BF127" s="75"/>
      <c r="BG127" s="75"/>
      <c r="BH127" s="75"/>
      <c r="BI127" s="75"/>
      <c r="BJ127" s="75"/>
      <c r="BK127" s="75"/>
      <c r="BL127" s="75"/>
      <c r="BM127" s="75"/>
      <c r="BN127" s="75"/>
      <c r="BO127" s="75"/>
      <c r="BP127" s="75"/>
      <c r="BQ127" s="75"/>
      <c r="BR127" s="75"/>
      <c r="BS127" s="75"/>
    </row>
    <row r="128" spans="1:71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  <c r="BF128" s="75"/>
      <c r="BG128" s="75"/>
      <c r="BH128" s="75"/>
      <c r="BI128" s="75"/>
      <c r="BJ128" s="75"/>
      <c r="BK128" s="75"/>
      <c r="BL128" s="75"/>
      <c r="BM128" s="75"/>
      <c r="BN128" s="75"/>
      <c r="BO128" s="75"/>
      <c r="BP128" s="75"/>
      <c r="BQ128" s="75"/>
      <c r="BR128" s="75"/>
      <c r="BS128" s="75"/>
    </row>
    <row r="129" spans="1:71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5"/>
      <c r="BH129" s="75"/>
      <c r="BI129" s="75"/>
      <c r="BJ129" s="75"/>
      <c r="BK129" s="75"/>
      <c r="BL129" s="75"/>
      <c r="BM129" s="75"/>
      <c r="BN129" s="75"/>
      <c r="BO129" s="75"/>
      <c r="BP129" s="75"/>
      <c r="BQ129" s="75"/>
      <c r="BR129" s="75"/>
      <c r="BS129" s="75"/>
    </row>
    <row r="130" spans="1:71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  <c r="BF130" s="75"/>
      <c r="BG130" s="75"/>
      <c r="BH130" s="75"/>
      <c r="BI130" s="75"/>
      <c r="BJ130" s="75"/>
      <c r="BK130" s="75"/>
      <c r="BL130" s="75"/>
      <c r="BM130" s="75"/>
      <c r="BN130" s="75"/>
      <c r="BO130" s="75"/>
      <c r="BP130" s="75"/>
      <c r="BQ130" s="75"/>
      <c r="BR130" s="75"/>
      <c r="BS130" s="75"/>
    </row>
    <row r="131" spans="1:7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5"/>
      <c r="BH131" s="75"/>
      <c r="BI131" s="75"/>
      <c r="BJ131" s="75"/>
      <c r="BK131" s="75"/>
      <c r="BL131" s="75"/>
      <c r="BM131" s="75"/>
      <c r="BN131" s="75"/>
      <c r="BO131" s="75"/>
      <c r="BP131" s="75"/>
      <c r="BQ131" s="75"/>
      <c r="BR131" s="75"/>
      <c r="BS131" s="75"/>
    </row>
    <row r="132" spans="1:71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  <c r="BH132" s="75"/>
      <c r="BI132" s="75"/>
      <c r="BJ132" s="75"/>
      <c r="BK132" s="75"/>
      <c r="BL132" s="75"/>
      <c r="BM132" s="75"/>
      <c r="BN132" s="75"/>
      <c r="BO132" s="75"/>
      <c r="BP132" s="75"/>
      <c r="BQ132" s="75"/>
      <c r="BR132" s="75"/>
      <c r="BS132" s="75"/>
    </row>
    <row r="133" spans="1:71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  <c r="BF133" s="75"/>
      <c r="BG133" s="75"/>
      <c r="BH133" s="75"/>
      <c r="BI133" s="75"/>
      <c r="BJ133" s="75"/>
      <c r="BK133" s="75"/>
      <c r="BL133" s="75"/>
      <c r="BM133" s="75"/>
      <c r="BN133" s="75"/>
      <c r="BO133" s="75"/>
      <c r="BP133" s="75"/>
      <c r="BQ133" s="75"/>
      <c r="BR133" s="75"/>
      <c r="BS133" s="75"/>
    </row>
    <row r="134" spans="1:71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</row>
    <row r="135" spans="1:71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5"/>
      <c r="BK135" s="75"/>
      <c r="BL135" s="75"/>
      <c r="BM135" s="75"/>
      <c r="BN135" s="75"/>
      <c r="BO135" s="75"/>
      <c r="BP135" s="75"/>
      <c r="BQ135" s="75"/>
      <c r="BR135" s="75"/>
      <c r="BS135" s="75"/>
    </row>
    <row r="136" spans="1:71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  <c r="BH136" s="75"/>
      <c r="BI136" s="75"/>
      <c r="BJ136" s="75"/>
      <c r="BK136" s="75"/>
      <c r="BL136" s="75"/>
      <c r="BM136" s="75"/>
      <c r="BN136" s="75"/>
      <c r="BO136" s="75"/>
      <c r="BP136" s="75"/>
      <c r="BQ136" s="75"/>
      <c r="BR136" s="75"/>
      <c r="BS136" s="75"/>
    </row>
    <row r="137" spans="1:71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  <c r="BJ137" s="75"/>
      <c r="BK137" s="75"/>
      <c r="BL137" s="75"/>
      <c r="BM137" s="75"/>
      <c r="BN137" s="75"/>
      <c r="BO137" s="75"/>
      <c r="BP137" s="75"/>
      <c r="BQ137" s="75"/>
      <c r="BR137" s="75"/>
      <c r="BS137" s="75"/>
    </row>
    <row r="138" spans="1:71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  <c r="BH138" s="75"/>
      <c r="BI138" s="75"/>
      <c r="BJ138" s="75"/>
      <c r="BK138" s="75"/>
      <c r="BL138" s="75"/>
      <c r="BM138" s="75"/>
      <c r="BN138" s="75"/>
      <c r="BO138" s="75"/>
      <c r="BP138" s="75"/>
      <c r="BQ138" s="75"/>
      <c r="BR138" s="75"/>
      <c r="BS138" s="75"/>
    </row>
    <row r="139" spans="1:71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5"/>
      <c r="BH139" s="75"/>
      <c r="BI139" s="75"/>
      <c r="BJ139" s="75"/>
      <c r="BK139" s="75"/>
      <c r="BL139" s="75"/>
      <c r="BM139" s="75"/>
      <c r="BN139" s="75"/>
      <c r="BO139" s="75"/>
      <c r="BP139" s="75"/>
      <c r="BQ139" s="75"/>
      <c r="BR139" s="75"/>
      <c r="BS139" s="75"/>
    </row>
    <row r="140" spans="1:71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  <c r="BJ140" s="75"/>
      <c r="BK140" s="75"/>
      <c r="BL140" s="75"/>
      <c r="BM140" s="75"/>
      <c r="BN140" s="75"/>
      <c r="BO140" s="75"/>
      <c r="BP140" s="75"/>
      <c r="BQ140" s="75"/>
      <c r="BR140" s="75"/>
      <c r="BS140" s="75"/>
    </row>
    <row r="141" spans="1:7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  <c r="BC141" s="75"/>
      <c r="BD141" s="75"/>
      <c r="BE141" s="75"/>
      <c r="BF141" s="75"/>
      <c r="BG141" s="75"/>
      <c r="BH141" s="75"/>
      <c r="BI141" s="75"/>
      <c r="BJ141" s="75"/>
      <c r="BK141" s="75"/>
      <c r="BL141" s="75"/>
      <c r="BM141" s="75"/>
      <c r="BN141" s="75"/>
      <c r="BO141" s="75"/>
      <c r="BP141" s="75"/>
      <c r="BQ141" s="75"/>
      <c r="BR141" s="75"/>
      <c r="BS141" s="75"/>
    </row>
    <row r="142" spans="1:71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  <c r="BR142" s="75"/>
      <c r="BS142" s="75"/>
    </row>
    <row r="143" spans="1:71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  <c r="BF143" s="75"/>
      <c r="BG143" s="75"/>
      <c r="BH143" s="75"/>
      <c r="BI143" s="75"/>
      <c r="BJ143" s="75"/>
      <c r="BK143" s="75"/>
      <c r="BL143" s="75"/>
      <c r="BM143" s="75"/>
      <c r="BN143" s="75"/>
      <c r="BO143" s="75"/>
      <c r="BP143" s="75"/>
      <c r="BQ143" s="75"/>
      <c r="BR143" s="75"/>
      <c r="BS143" s="75"/>
    </row>
    <row r="144" spans="1:71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  <c r="BF144" s="75"/>
      <c r="BG144" s="75"/>
      <c r="BH144" s="75"/>
      <c r="BI144" s="75"/>
      <c r="BJ144" s="75"/>
      <c r="BK144" s="75"/>
      <c r="BL144" s="75"/>
      <c r="BM144" s="75"/>
      <c r="BN144" s="75"/>
      <c r="BO144" s="75"/>
      <c r="BP144" s="75"/>
      <c r="BQ144" s="75"/>
      <c r="BR144" s="75"/>
      <c r="BS144" s="75"/>
    </row>
    <row r="145" spans="1:71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5"/>
      <c r="BK145" s="75"/>
      <c r="BL145" s="75"/>
      <c r="BM145" s="75"/>
      <c r="BN145" s="75"/>
      <c r="BO145" s="75"/>
      <c r="BP145" s="75"/>
      <c r="BQ145" s="75"/>
      <c r="BR145" s="75"/>
      <c r="BS145" s="75"/>
    </row>
    <row r="146" spans="1:71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  <c r="BF146" s="75"/>
      <c r="BG146" s="75"/>
      <c r="BH146" s="75"/>
      <c r="BI146" s="75"/>
      <c r="BJ146" s="75"/>
      <c r="BK146" s="75"/>
      <c r="BL146" s="75"/>
      <c r="BM146" s="75"/>
      <c r="BN146" s="75"/>
      <c r="BO146" s="75"/>
      <c r="BP146" s="75"/>
      <c r="BQ146" s="75"/>
      <c r="BR146" s="75"/>
      <c r="BS146" s="75"/>
    </row>
    <row r="147" spans="1:71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  <c r="BF147" s="75"/>
      <c r="BG147" s="75"/>
      <c r="BH147" s="75"/>
      <c r="BI147" s="75"/>
      <c r="BJ147" s="75"/>
      <c r="BK147" s="75"/>
      <c r="BL147" s="75"/>
      <c r="BM147" s="75"/>
      <c r="BN147" s="75"/>
      <c r="BO147" s="75"/>
      <c r="BP147" s="75"/>
      <c r="BQ147" s="75"/>
      <c r="BR147" s="75"/>
      <c r="BS147" s="75"/>
    </row>
    <row r="148" spans="1:71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  <c r="BF148" s="75"/>
      <c r="BG148" s="75"/>
      <c r="BH148" s="75"/>
      <c r="BI148" s="75"/>
      <c r="BJ148" s="75"/>
      <c r="BK148" s="75"/>
      <c r="BL148" s="75"/>
      <c r="BM148" s="75"/>
      <c r="BN148" s="75"/>
      <c r="BO148" s="75"/>
      <c r="BP148" s="75"/>
      <c r="BQ148" s="75"/>
      <c r="BR148" s="75"/>
      <c r="BS148" s="75"/>
    </row>
    <row r="149" spans="1:71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  <c r="BF149" s="75"/>
      <c r="BG149" s="75"/>
      <c r="BH149" s="75"/>
      <c r="BI149" s="75"/>
      <c r="BJ149" s="75"/>
      <c r="BK149" s="75"/>
      <c r="BL149" s="75"/>
      <c r="BM149" s="75"/>
      <c r="BN149" s="75"/>
      <c r="BO149" s="75"/>
      <c r="BP149" s="75"/>
      <c r="BQ149" s="75"/>
      <c r="BR149" s="75"/>
      <c r="BS149" s="75"/>
    </row>
    <row r="150" spans="1:71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  <c r="BF150" s="75"/>
      <c r="BG150" s="75"/>
      <c r="BH150" s="75"/>
      <c r="BI150" s="75"/>
      <c r="BJ150" s="75"/>
      <c r="BK150" s="75"/>
      <c r="BL150" s="75"/>
      <c r="BM150" s="75"/>
      <c r="BN150" s="75"/>
      <c r="BO150" s="75"/>
      <c r="BP150" s="75"/>
      <c r="BQ150" s="75"/>
      <c r="BR150" s="75"/>
      <c r="BS150" s="75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zoomScale="110" zoomScaleNormal="110" workbookViewId="0">
      <pane ySplit="1" topLeftCell="A2" activePane="bottomLeft" state="frozen"/>
      <selection pane="bottomLeft" activeCell="E6" sqref="E6"/>
    </sheetView>
  </sheetViews>
  <sheetFormatPr defaultRowHeight="15"/>
  <cols>
    <col min="1" max="1" width="17.28515625" bestFit="1" customWidth="1"/>
    <col min="2" max="2" width="27.28515625" bestFit="1" customWidth="1"/>
    <col min="4" max="4" width="16.7109375" bestFit="1" customWidth="1"/>
    <col min="5" max="5" width="12.7109375" bestFit="1" customWidth="1"/>
    <col min="7" max="7" width="16.7109375" bestFit="1" customWidth="1"/>
    <col min="8" max="8" width="20.7109375" bestFit="1" customWidth="1"/>
    <col min="9" max="10" width="12.7109375" bestFit="1" customWidth="1"/>
    <col min="11" max="11" width="27.28515625" bestFit="1" customWidth="1"/>
    <col min="12" max="12" width="12.7109375" bestFit="1" customWidth="1"/>
  </cols>
  <sheetData>
    <row r="1" spans="1:12">
      <c r="A1" s="26" t="s">
        <v>101</v>
      </c>
      <c r="B1" t="s">
        <v>108</v>
      </c>
      <c r="D1" s="26" t="s">
        <v>101</v>
      </c>
      <c r="E1" t="s">
        <v>108</v>
      </c>
      <c r="G1" s="26" t="s">
        <v>95</v>
      </c>
      <c r="H1" t="s">
        <v>148</v>
      </c>
      <c r="J1" s="26" t="s">
        <v>95</v>
      </c>
      <c r="K1" t="s">
        <v>148</v>
      </c>
    </row>
    <row r="3" spans="1:12">
      <c r="A3" s="26" t="s">
        <v>130</v>
      </c>
      <c r="B3" t="s">
        <v>103</v>
      </c>
      <c r="D3" s="26" t="s">
        <v>131</v>
      </c>
      <c r="E3" t="s">
        <v>103</v>
      </c>
      <c r="G3" s="26" t="s">
        <v>132</v>
      </c>
      <c r="H3" t="s">
        <v>103</v>
      </c>
      <c r="J3" s="26" t="s">
        <v>133</v>
      </c>
      <c r="K3" t="s">
        <v>103</v>
      </c>
    </row>
    <row r="4" spans="1:12">
      <c r="A4" s="27" t="s">
        <v>99</v>
      </c>
      <c r="B4" s="39">
        <v>32220.249999999996</v>
      </c>
      <c r="D4" s="27" t="s">
        <v>86</v>
      </c>
      <c r="E4" s="39">
        <v>13418.23</v>
      </c>
      <c r="G4" s="27" t="s">
        <v>108</v>
      </c>
      <c r="H4" s="39">
        <v>46090.71</v>
      </c>
      <c r="J4" s="27" t="s">
        <v>108</v>
      </c>
      <c r="K4" s="39">
        <v>46090.71</v>
      </c>
    </row>
    <row r="5" spans="1:12">
      <c r="A5" s="27" t="s">
        <v>100</v>
      </c>
      <c r="B5" s="39">
        <v>8452.66</v>
      </c>
      <c r="D5" s="27" t="s">
        <v>88</v>
      </c>
      <c r="E5" s="39">
        <v>1110</v>
      </c>
      <c r="G5" s="27" t="s">
        <v>102</v>
      </c>
      <c r="H5" s="39">
        <v>46090.71</v>
      </c>
      <c r="I5" s="39"/>
      <c r="J5" s="27" t="s">
        <v>102</v>
      </c>
      <c r="K5" s="39">
        <v>46090.71</v>
      </c>
      <c r="L5" s="39"/>
    </row>
    <row r="6" spans="1:12">
      <c r="A6" s="27" t="s">
        <v>104</v>
      </c>
      <c r="B6" s="39">
        <v>3184</v>
      </c>
      <c r="D6" s="27" t="s">
        <v>12</v>
      </c>
      <c r="E6" s="39">
        <v>860.73</v>
      </c>
      <c r="I6" s="39"/>
      <c r="L6" s="39"/>
    </row>
    <row r="7" spans="1:12">
      <c r="A7" s="27" t="s">
        <v>126</v>
      </c>
      <c r="B7" s="39">
        <v>2233.8000000000002</v>
      </c>
      <c r="D7" s="27" t="s">
        <v>102</v>
      </c>
      <c r="E7" s="39">
        <v>15388.96</v>
      </c>
      <c r="I7" s="39"/>
      <c r="L7" s="39"/>
    </row>
    <row r="8" spans="1:12">
      <c r="A8" s="27" t="s">
        <v>102</v>
      </c>
      <c r="B8" s="39">
        <v>46090.710000000006</v>
      </c>
      <c r="I8" s="39"/>
      <c r="L8" s="39"/>
    </row>
    <row r="9" spans="1:12">
      <c r="I9" s="39"/>
      <c r="L9" s="39"/>
    </row>
    <row r="10" spans="1:12">
      <c r="I10" s="39"/>
      <c r="L10" s="39"/>
    </row>
    <row r="11" spans="1:12">
      <c r="K11" s="27"/>
      <c r="L11" s="39"/>
    </row>
    <row r="12" spans="1:12">
      <c r="K12" s="27"/>
      <c r="L12" s="39"/>
    </row>
    <row r="13" spans="1:12">
      <c r="K13" s="27"/>
      <c r="L13" s="39"/>
    </row>
    <row r="14" spans="1:12">
      <c r="A14" s="27"/>
      <c r="B14" s="39"/>
      <c r="K14" s="27"/>
      <c r="L14" s="39"/>
    </row>
    <row r="15" spans="1:12">
      <c r="A15" s="27"/>
      <c r="B15" s="39"/>
      <c r="K15" s="27"/>
      <c r="L15" s="39"/>
    </row>
    <row r="16" spans="1:12">
      <c r="A16" s="27"/>
      <c r="B16" s="39"/>
      <c r="K16" s="27"/>
      <c r="L16" s="39"/>
    </row>
    <row r="17" spans="1:12">
      <c r="A17" s="27"/>
      <c r="B17" s="39"/>
      <c r="K17" s="27"/>
      <c r="L17" s="39"/>
    </row>
    <row r="18" spans="1:12">
      <c r="A18" s="26" t="s">
        <v>94</v>
      </c>
      <c r="B18" t="s">
        <v>148</v>
      </c>
      <c r="K18" s="27"/>
      <c r="L18" s="39"/>
    </row>
    <row r="19" spans="1:12">
      <c r="K19" s="27"/>
      <c r="L19" s="39"/>
    </row>
    <row r="20" spans="1:12">
      <c r="A20" s="26" t="s">
        <v>134</v>
      </c>
      <c r="B20" t="s">
        <v>103</v>
      </c>
      <c r="K20" s="27"/>
      <c r="L20" s="39"/>
    </row>
    <row r="21" spans="1:12">
      <c r="A21" s="27" t="s">
        <v>108</v>
      </c>
      <c r="B21" s="39">
        <v>46090.71</v>
      </c>
      <c r="D21" s="27"/>
      <c r="E21" s="44"/>
      <c r="K21" s="27"/>
      <c r="L21" s="39"/>
    </row>
    <row r="22" spans="1:12">
      <c r="A22" s="27" t="s">
        <v>102</v>
      </c>
      <c r="B22" s="39">
        <v>46090.71</v>
      </c>
      <c r="D22" s="27"/>
      <c r="E22" s="44"/>
      <c r="K22" s="27"/>
      <c r="L22" s="39"/>
    </row>
    <row r="23" spans="1:12">
      <c r="D23" s="27"/>
      <c r="E23" s="44"/>
      <c r="K23" s="27"/>
      <c r="L23" s="39"/>
    </row>
    <row r="24" spans="1:12">
      <c r="D24" s="27"/>
      <c r="E24" s="44"/>
      <c r="K24" s="27"/>
      <c r="L24" s="39"/>
    </row>
    <row r="25" spans="1:12">
      <c r="D25" s="27"/>
      <c r="E25" s="44"/>
      <c r="K25" s="27"/>
      <c r="L25" s="39"/>
    </row>
    <row r="26" spans="1:12">
      <c r="D26" s="27"/>
      <c r="E26" s="44"/>
      <c r="K26" s="27"/>
      <c r="L26" s="39"/>
    </row>
    <row r="27" spans="1:12">
      <c r="D27" s="27"/>
      <c r="E27" s="44"/>
    </row>
  </sheetData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49"/>
  <sheetViews>
    <sheetView showGridLines="0" showRowColHeaders="0" zoomScaleNormal="100" workbookViewId="0">
      <pane ySplit="7" topLeftCell="A14" activePane="bottomLeft" state="frozen"/>
      <selection pane="bottomLeft" activeCell="I1" sqref="I1"/>
    </sheetView>
  </sheetViews>
  <sheetFormatPr defaultColWidth="3.42578125" defaultRowHeight="15"/>
  <sheetData>
    <row r="1" spans="1:71" ht="34.9" customHeigh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</row>
    <row r="2" spans="1:71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</row>
    <row r="3" spans="1:71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</row>
    <row r="4" spans="1:71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</row>
    <row r="5" spans="1:71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</row>
    <row r="6" spans="1:71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</row>
    <row r="7" spans="1:71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</row>
    <row r="8" spans="1:71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</row>
    <row r="9" spans="1:71">
      <c r="A9" s="75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</row>
    <row r="10" spans="1:71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</row>
    <row r="11" spans="1:71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</row>
    <row r="12" spans="1:71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</row>
    <row r="13" spans="1:71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</row>
    <row r="14" spans="1:71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</row>
    <row r="15" spans="1:71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</row>
    <row r="16" spans="1:71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</row>
    <row r="17" spans="1:71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</row>
    <row r="18" spans="1:71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</row>
    <row r="19" spans="1:71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</row>
    <row r="20" spans="1:71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</row>
    <row r="21" spans="1:71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</row>
    <row r="22" spans="1:71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</row>
    <row r="23" spans="1:71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</row>
    <row r="24" spans="1:71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</row>
    <row r="25" spans="1:7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</row>
    <row r="26" spans="1:71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</row>
    <row r="27" spans="1:71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</row>
    <row r="28" spans="1:71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</row>
    <row r="29" spans="1:71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</row>
    <row r="30" spans="1:71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</row>
    <row r="31" spans="1:71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</row>
    <row r="32" spans="1:71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</row>
    <row r="33" spans="1:71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</row>
    <row r="34" spans="1:71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</row>
    <row r="35" spans="1:71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</row>
    <row r="36" spans="1:71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</row>
    <row r="37" spans="1:71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</row>
    <row r="38" spans="1:71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</row>
    <row r="39" spans="1:71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</row>
    <row r="40" spans="1:71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5"/>
      <c r="BP40" s="75"/>
      <c r="BQ40" s="75"/>
      <c r="BR40" s="75"/>
      <c r="BS40" s="75"/>
    </row>
    <row r="41" spans="1:7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75"/>
    </row>
    <row r="42" spans="1:71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75"/>
    </row>
    <row r="43" spans="1:71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</row>
    <row r="44" spans="1:71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/>
      <c r="BS44" s="75"/>
    </row>
    <row r="45" spans="1:71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</row>
    <row r="46" spans="1:71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</row>
    <row r="47" spans="1:71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</row>
    <row r="48" spans="1:71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75"/>
      <c r="BR48" s="75"/>
      <c r="BS48" s="75"/>
    </row>
    <row r="49" spans="1:71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5"/>
      <c r="BP49" s="75"/>
      <c r="BQ49" s="75"/>
      <c r="BR49" s="75"/>
      <c r="BS49" s="75"/>
    </row>
    <row r="50" spans="1:71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75"/>
      <c r="BR50" s="75"/>
      <c r="BS50" s="75"/>
    </row>
    <row r="51" spans="1:7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5"/>
    </row>
    <row r="52" spans="1:71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</row>
    <row r="53" spans="1:71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</row>
    <row r="54" spans="1:71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75"/>
      <c r="BR54" s="75"/>
      <c r="BS54" s="75"/>
    </row>
    <row r="55" spans="1:71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  <c r="BR55" s="75"/>
      <c r="BS55" s="75"/>
    </row>
    <row r="56" spans="1:71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75"/>
      <c r="BR56" s="75"/>
      <c r="BS56" s="75"/>
    </row>
    <row r="57" spans="1:71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5"/>
      <c r="BS57" s="75"/>
    </row>
    <row r="58" spans="1:71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75"/>
      <c r="BR58" s="75"/>
      <c r="BS58" s="75"/>
    </row>
    <row r="59" spans="1:71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5"/>
    </row>
    <row r="60" spans="1:71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75"/>
      <c r="BR60" s="75"/>
      <c r="BS60" s="75"/>
    </row>
    <row r="61" spans="1:7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</row>
    <row r="62" spans="1:71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75"/>
      <c r="BR62" s="75"/>
      <c r="BS62" s="75"/>
    </row>
    <row r="63" spans="1:7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5"/>
      <c r="BO63" s="75"/>
      <c r="BP63" s="75"/>
      <c r="BQ63" s="75"/>
      <c r="BR63" s="75"/>
      <c r="BS63" s="75"/>
    </row>
    <row r="64" spans="1:7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75"/>
    </row>
    <row r="65" spans="1:71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</row>
    <row r="66" spans="1:71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75"/>
      <c r="BR66" s="75"/>
      <c r="BS66" s="75"/>
    </row>
    <row r="67" spans="1:71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5"/>
    </row>
    <row r="68" spans="1:71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75"/>
      <c r="BR68" s="75"/>
      <c r="BS68" s="75"/>
    </row>
    <row r="69" spans="1:71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75"/>
    </row>
    <row r="70" spans="1:71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75"/>
    </row>
    <row r="71" spans="1:7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5"/>
    </row>
    <row r="72" spans="1:7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5"/>
      <c r="BP72" s="75"/>
      <c r="BQ72" s="75"/>
      <c r="BR72" s="75"/>
      <c r="BS72" s="75"/>
    </row>
    <row r="73" spans="1:71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</row>
    <row r="74" spans="1:71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</row>
    <row r="75" spans="1:71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</row>
    <row r="76" spans="1:71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</row>
    <row r="77" spans="1:71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</row>
    <row r="78" spans="1:71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</row>
    <row r="79" spans="1:71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</row>
    <row r="80" spans="1:71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</row>
    <row r="81" spans="1:7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</row>
    <row r="82" spans="1:71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</row>
    <row r="83" spans="1:71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</row>
    <row r="84" spans="1:71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</row>
    <row r="85" spans="1:71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</row>
    <row r="86" spans="1:71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75"/>
    </row>
    <row r="87" spans="1:71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</row>
    <row r="88" spans="1:71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  <c r="BS88" s="75"/>
    </row>
    <row r="89" spans="1:71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</row>
    <row r="90" spans="1:71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</row>
    <row r="91" spans="1:7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</row>
    <row r="92" spans="1:71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</row>
    <row r="93" spans="1:71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</row>
    <row r="94" spans="1:71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</row>
    <row r="95" spans="1:71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</row>
    <row r="96" spans="1:71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</row>
    <row r="97" spans="1:71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  <c r="BQ97" s="75"/>
      <c r="BR97" s="75"/>
      <c r="BS97" s="75"/>
    </row>
    <row r="98" spans="1:71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75"/>
      <c r="BS98" s="75"/>
    </row>
    <row r="99" spans="1:71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75"/>
      <c r="BM99" s="75"/>
      <c r="BN99" s="75"/>
      <c r="BO99" s="75"/>
      <c r="BP99" s="75"/>
      <c r="BQ99" s="75"/>
      <c r="BR99" s="75"/>
      <c r="BS99" s="75"/>
    </row>
    <row r="100" spans="1:71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5"/>
    </row>
    <row r="101" spans="1:7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75"/>
      <c r="BM101" s="75"/>
      <c r="BN101" s="75"/>
      <c r="BO101" s="75"/>
      <c r="BP101" s="75"/>
      <c r="BQ101" s="75"/>
      <c r="BR101" s="75"/>
      <c r="BS101" s="75"/>
    </row>
    <row r="102" spans="1:71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75"/>
      <c r="BS102" s="75"/>
    </row>
    <row r="103" spans="1:71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  <c r="BQ103" s="75"/>
      <c r="BR103" s="75"/>
      <c r="BS103" s="75"/>
    </row>
    <row r="104" spans="1:71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75"/>
      <c r="BS104" s="75"/>
    </row>
    <row r="105" spans="1:71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  <c r="BN105" s="75"/>
      <c r="BO105" s="75"/>
      <c r="BP105" s="75"/>
      <c r="BQ105" s="75"/>
      <c r="BR105" s="75"/>
      <c r="BS105" s="75"/>
    </row>
    <row r="106" spans="1:71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75"/>
      <c r="BS106" s="75"/>
    </row>
    <row r="107" spans="1:71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  <c r="BN107" s="75"/>
      <c r="BO107" s="75"/>
      <c r="BP107" s="75"/>
      <c r="BQ107" s="75"/>
      <c r="BR107" s="75"/>
      <c r="BS107" s="75"/>
    </row>
    <row r="108" spans="1:71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  <c r="BN108" s="75"/>
      <c r="BO108" s="75"/>
      <c r="BP108" s="75"/>
      <c r="BQ108" s="75"/>
      <c r="BR108" s="75"/>
      <c r="BS108" s="75"/>
    </row>
    <row r="109" spans="1:71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  <c r="BS109" s="75"/>
    </row>
    <row r="110" spans="1:71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</row>
    <row r="111" spans="1:7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  <c r="BR111" s="75"/>
      <c r="BS111" s="75"/>
    </row>
    <row r="112" spans="1:71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  <c r="BR112" s="75"/>
      <c r="BS112" s="75"/>
    </row>
    <row r="113" spans="1:71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O113" s="75"/>
      <c r="BP113" s="75"/>
      <c r="BQ113" s="75"/>
      <c r="BR113" s="75"/>
      <c r="BS113" s="75"/>
    </row>
    <row r="114" spans="1:71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  <c r="BF114" s="75"/>
      <c r="BG114" s="75"/>
      <c r="BH114" s="75"/>
      <c r="BI114" s="75"/>
      <c r="BJ114" s="75"/>
      <c r="BK114" s="75"/>
      <c r="BL114" s="75"/>
      <c r="BM114" s="75"/>
      <c r="BN114" s="75"/>
      <c r="BO114" s="75"/>
      <c r="BP114" s="75"/>
      <c r="BQ114" s="75"/>
      <c r="BR114" s="75"/>
      <c r="BS114" s="75"/>
    </row>
    <row r="115" spans="1:71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  <c r="BN115" s="75"/>
      <c r="BO115" s="75"/>
      <c r="BP115" s="75"/>
      <c r="BQ115" s="75"/>
      <c r="BR115" s="75"/>
      <c r="BS115" s="75"/>
    </row>
    <row r="116" spans="1:71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  <c r="BF116" s="75"/>
      <c r="BG116" s="75"/>
      <c r="BH116" s="75"/>
      <c r="BI116" s="75"/>
      <c r="BJ116" s="75"/>
      <c r="BK116" s="75"/>
      <c r="BL116" s="75"/>
      <c r="BM116" s="75"/>
      <c r="BN116" s="75"/>
      <c r="BO116" s="75"/>
      <c r="BP116" s="75"/>
      <c r="BQ116" s="75"/>
      <c r="BR116" s="75"/>
      <c r="BS116" s="75"/>
    </row>
    <row r="117" spans="1:71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  <c r="BF117" s="75"/>
      <c r="BG117" s="75"/>
      <c r="BH117" s="75"/>
      <c r="BI117" s="75"/>
      <c r="BJ117" s="75"/>
      <c r="BK117" s="75"/>
      <c r="BL117" s="75"/>
      <c r="BM117" s="75"/>
      <c r="BN117" s="75"/>
      <c r="BO117" s="75"/>
      <c r="BP117" s="75"/>
      <c r="BQ117" s="75"/>
      <c r="BR117" s="75"/>
      <c r="BS117" s="75"/>
    </row>
    <row r="118" spans="1:71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  <c r="BF118" s="75"/>
      <c r="BG118" s="75"/>
      <c r="BH118" s="75"/>
      <c r="BI118" s="75"/>
      <c r="BJ118" s="75"/>
      <c r="BK118" s="75"/>
      <c r="BL118" s="75"/>
      <c r="BM118" s="75"/>
      <c r="BN118" s="75"/>
      <c r="BO118" s="75"/>
      <c r="BP118" s="75"/>
      <c r="BQ118" s="75"/>
      <c r="BR118" s="75"/>
      <c r="BS118" s="75"/>
    </row>
    <row r="119" spans="1:71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  <c r="BJ119" s="75"/>
      <c r="BK119" s="75"/>
      <c r="BL119" s="75"/>
      <c r="BM119" s="75"/>
      <c r="BN119" s="75"/>
      <c r="BO119" s="75"/>
      <c r="BP119" s="75"/>
      <c r="BQ119" s="75"/>
      <c r="BR119" s="75"/>
      <c r="BS119" s="75"/>
    </row>
    <row r="120" spans="1:71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5"/>
      <c r="BH120" s="75"/>
      <c r="BI120" s="75"/>
      <c r="BJ120" s="75"/>
      <c r="BK120" s="75"/>
      <c r="BL120" s="75"/>
      <c r="BM120" s="75"/>
      <c r="BN120" s="75"/>
      <c r="BO120" s="75"/>
      <c r="BP120" s="75"/>
      <c r="BQ120" s="75"/>
      <c r="BR120" s="75"/>
      <c r="BS120" s="75"/>
    </row>
    <row r="121" spans="1:7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5"/>
      <c r="BG121" s="75"/>
      <c r="BH121" s="75"/>
      <c r="BI121" s="75"/>
      <c r="BJ121" s="75"/>
      <c r="BK121" s="75"/>
      <c r="BL121" s="75"/>
      <c r="BM121" s="75"/>
      <c r="BN121" s="75"/>
      <c r="BO121" s="75"/>
      <c r="BP121" s="75"/>
      <c r="BQ121" s="75"/>
      <c r="BR121" s="75"/>
      <c r="BS121" s="75"/>
    </row>
    <row r="122" spans="1:71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  <c r="BH122" s="75"/>
      <c r="BI122" s="75"/>
      <c r="BJ122" s="75"/>
      <c r="BK122" s="75"/>
      <c r="BL122" s="75"/>
      <c r="BM122" s="75"/>
      <c r="BN122" s="75"/>
      <c r="BO122" s="75"/>
      <c r="BP122" s="75"/>
      <c r="BQ122" s="75"/>
      <c r="BR122" s="75"/>
      <c r="BS122" s="75"/>
    </row>
    <row r="123" spans="1:71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  <c r="BF123" s="75"/>
      <c r="BG123" s="75"/>
      <c r="BH123" s="75"/>
      <c r="BI123" s="75"/>
      <c r="BJ123" s="75"/>
      <c r="BK123" s="75"/>
      <c r="BL123" s="75"/>
      <c r="BM123" s="75"/>
      <c r="BN123" s="75"/>
      <c r="BO123" s="75"/>
      <c r="BP123" s="75"/>
      <c r="BQ123" s="75"/>
      <c r="BR123" s="75"/>
      <c r="BS123" s="75"/>
    </row>
    <row r="124" spans="1:71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5"/>
      <c r="BG124" s="75"/>
      <c r="BH124" s="75"/>
      <c r="BI124" s="75"/>
      <c r="BJ124" s="75"/>
      <c r="BK124" s="75"/>
      <c r="BL124" s="75"/>
      <c r="BM124" s="75"/>
      <c r="BN124" s="75"/>
      <c r="BO124" s="75"/>
      <c r="BP124" s="75"/>
      <c r="BQ124" s="75"/>
      <c r="BR124" s="75"/>
      <c r="BS124" s="75"/>
    </row>
    <row r="125" spans="1:71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5"/>
      <c r="BJ125" s="75"/>
      <c r="BK125" s="75"/>
      <c r="BL125" s="75"/>
      <c r="BM125" s="75"/>
      <c r="BN125" s="75"/>
      <c r="BO125" s="75"/>
      <c r="BP125" s="75"/>
      <c r="BQ125" s="75"/>
      <c r="BR125" s="75"/>
      <c r="BS125" s="75"/>
    </row>
    <row r="126" spans="1:71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  <c r="BF126" s="75"/>
      <c r="BG126" s="75"/>
      <c r="BH126" s="75"/>
      <c r="BI126" s="75"/>
      <c r="BJ126" s="75"/>
      <c r="BK126" s="75"/>
      <c r="BL126" s="75"/>
      <c r="BM126" s="75"/>
      <c r="BN126" s="75"/>
      <c r="BO126" s="75"/>
      <c r="BP126" s="75"/>
      <c r="BQ126" s="75"/>
      <c r="BR126" s="75"/>
      <c r="BS126" s="75"/>
    </row>
    <row r="127" spans="1:71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  <c r="BF127" s="75"/>
      <c r="BG127" s="75"/>
      <c r="BH127" s="75"/>
      <c r="BI127" s="75"/>
      <c r="BJ127" s="75"/>
      <c r="BK127" s="75"/>
      <c r="BL127" s="75"/>
      <c r="BM127" s="75"/>
      <c r="BN127" s="75"/>
      <c r="BO127" s="75"/>
      <c r="BP127" s="75"/>
      <c r="BQ127" s="75"/>
      <c r="BR127" s="75"/>
      <c r="BS127" s="75"/>
    </row>
    <row r="128" spans="1:71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  <c r="BF128" s="75"/>
      <c r="BG128" s="75"/>
      <c r="BH128" s="75"/>
      <c r="BI128" s="75"/>
      <c r="BJ128" s="75"/>
      <c r="BK128" s="75"/>
      <c r="BL128" s="75"/>
      <c r="BM128" s="75"/>
      <c r="BN128" s="75"/>
      <c r="BO128" s="75"/>
      <c r="BP128" s="75"/>
      <c r="BQ128" s="75"/>
      <c r="BR128" s="75"/>
      <c r="BS128" s="75"/>
    </row>
    <row r="129" spans="1:71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5"/>
      <c r="BH129" s="75"/>
      <c r="BI129" s="75"/>
      <c r="BJ129" s="75"/>
      <c r="BK129" s="75"/>
      <c r="BL129" s="75"/>
      <c r="BM129" s="75"/>
      <c r="BN129" s="75"/>
      <c r="BO129" s="75"/>
      <c r="BP129" s="75"/>
      <c r="BQ129" s="75"/>
      <c r="BR129" s="75"/>
      <c r="BS129" s="75"/>
    </row>
    <row r="130" spans="1:71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  <c r="BF130" s="75"/>
      <c r="BG130" s="75"/>
      <c r="BH130" s="75"/>
      <c r="BI130" s="75"/>
      <c r="BJ130" s="75"/>
      <c r="BK130" s="75"/>
      <c r="BL130" s="75"/>
      <c r="BM130" s="75"/>
      <c r="BN130" s="75"/>
      <c r="BO130" s="75"/>
      <c r="BP130" s="75"/>
      <c r="BQ130" s="75"/>
      <c r="BR130" s="75"/>
      <c r="BS130" s="75"/>
    </row>
    <row r="131" spans="1:7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5"/>
      <c r="BH131" s="75"/>
      <c r="BI131" s="75"/>
      <c r="BJ131" s="75"/>
      <c r="BK131" s="75"/>
      <c r="BL131" s="75"/>
      <c r="BM131" s="75"/>
      <c r="BN131" s="75"/>
      <c r="BO131" s="75"/>
      <c r="BP131" s="75"/>
      <c r="BQ131" s="75"/>
      <c r="BR131" s="75"/>
      <c r="BS131" s="75"/>
    </row>
    <row r="132" spans="1:71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  <c r="BH132" s="75"/>
      <c r="BI132" s="75"/>
      <c r="BJ132" s="75"/>
      <c r="BK132" s="75"/>
      <c r="BL132" s="75"/>
      <c r="BM132" s="75"/>
      <c r="BN132" s="75"/>
      <c r="BO132" s="75"/>
      <c r="BP132" s="75"/>
      <c r="BQ132" s="75"/>
      <c r="BR132" s="75"/>
      <c r="BS132" s="75"/>
    </row>
    <row r="133" spans="1:71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  <c r="BF133" s="75"/>
      <c r="BG133" s="75"/>
      <c r="BH133" s="75"/>
      <c r="BI133" s="75"/>
      <c r="BJ133" s="75"/>
      <c r="BK133" s="75"/>
      <c r="BL133" s="75"/>
      <c r="BM133" s="75"/>
      <c r="BN133" s="75"/>
      <c r="BO133" s="75"/>
      <c r="BP133" s="75"/>
      <c r="BQ133" s="75"/>
      <c r="BR133" s="75"/>
      <c r="BS133" s="75"/>
    </row>
    <row r="134" spans="1:71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</row>
    <row r="135" spans="1:71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5"/>
      <c r="BK135" s="75"/>
      <c r="BL135" s="75"/>
      <c r="BM135" s="75"/>
      <c r="BN135" s="75"/>
      <c r="BO135" s="75"/>
      <c r="BP135" s="75"/>
      <c r="BQ135" s="75"/>
      <c r="BR135" s="75"/>
      <c r="BS135" s="75"/>
    </row>
    <row r="136" spans="1:71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  <c r="BH136" s="75"/>
      <c r="BI136" s="75"/>
      <c r="BJ136" s="75"/>
      <c r="BK136" s="75"/>
      <c r="BL136" s="75"/>
      <c r="BM136" s="75"/>
      <c r="BN136" s="75"/>
      <c r="BO136" s="75"/>
      <c r="BP136" s="75"/>
      <c r="BQ136" s="75"/>
      <c r="BR136" s="75"/>
      <c r="BS136" s="75"/>
    </row>
    <row r="137" spans="1:71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  <c r="BJ137" s="75"/>
      <c r="BK137" s="75"/>
      <c r="BL137" s="75"/>
      <c r="BM137" s="75"/>
      <c r="BN137" s="75"/>
      <c r="BO137" s="75"/>
      <c r="BP137" s="75"/>
      <c r="BQ137" s="75"/>
      <c r="BR137" s="75"/>
      <c r="BS137" s="75"/>
    </row>
    <row r="138" spans="1:71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  <c r="BH138" s="75"/>
      <c r="BI138" s="75"/>
      <c r="BJ138" s="75"/>
      <c r="BK138" s="75"/>
      <c r="BL138" s="75"/>
      <c r="BM138" s="75"/>
      <c r="BN138" s="75"/>
      <c r="BO138" s="75"/>
      <c r="BP138" s="75"/>
      <c r="BQ138" s="75"/>
      <c r="BR138" s="75"/>
      <c r="BS138" s="75"/>
    </row>
    <row r="139" spans="1:71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5"/>
      <c r="BH139" s="75"/>
      <c r="BI139" s="75"/>
      <c r="BJ139" s="75"/>
      <c r="BK139" s="75"/>
      <c r="BL139" s="75"/>
      <c r="BM139" s="75"/>
      <c r="BN139" s="75"/>
      <c r="BO139" s="75"/>
      <c r="BP139" s="75"/>
      <c r="BQ139" s="75"/>
      <c r="BR139" s="75"/>
      <c r="BS139" s="75"/>
    </row>
    <row r="140" spans="1:71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  <c r="BJ140" s="75"/>
      <c r="BK140" s="75"/>
      <c r="BL140" s="75"/>
      <c r="BM140" s="75"/>
      <c r="BN140" s="75"/>
      <c r="BO140" s="75"/>
      <c r="BP140" s="75"/>
      <c r="BQ140" s="75"/>
      <c r="BR140" s="75"/>
      <c r="BS140" s="75"/>
    </row>
    <row r="141" spans="1:7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  <c r="BC141" s="75"/>
      <c r="BD141" s="75"/>
      <c r="BE141" s="75"/>
      <c r="BF141" s="75"/>
      <c r="BG141" s="75"/>
      <c r="BH141" s="75"/>
      <c r="BI141" s="75"/>
      <c r="BJ141" s="75"/>
      <c r="BK141" s="75"/>
      <c r="BL141" s="75"/>
      <c r="BM141" s="75"/>
      <c r="BN141" s="75"/>
      <c r="BO141" s="75"/>
      <c r="BP141" s="75"/>
      <c r="BQ141" s="75"/>
      <c r="BR141" s="75"/>
      <c r="BS141" s="75"/>
    </row>
    <row r="142" spans="1:71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  <c r="BR142" s="75"/>
      <c r="BS142" s="75"/>
    </row>
    <row r="143" spans="1:71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  <c r="BF143" s="75"/>
      <c r="BG143" s="75"/>
      <c r="BH143" s="75"/>
      <c r="BI143" s="75"/>
      <c r="BJ143" s="75"/>
      <c r="BK143" s="75"/>
      <c r="BL143" s="75"/>
      <c r="BM143" s="75"/>
      <c r="BN143" s="75"/>
      <c r="BO143" s="75"/>
      <c r="BP143" s="75"/>
      <c r="BQ143" s="75"/>
      <c r="BR143" s="75"/>
      <c r="BS143" s="75"/>
    </row>
    <row r="144" spans="1:71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  <c r="BF144" s="75"/>
      <c r="BG144" s="75"/>
      <c r="BH144" s="75"/>
      <c r="BI144" s="75"/>
      <c r="BJ144" s="75"/>
      <c r="BK144" s="75"/>
      <c r="BL144" s="75"/>
      <c r="BM144" s="75"/>
      <c r="BN144" s="75"/>
      <c r="BO144" s="75"/>
      <c r="BP144" s="75"/>
      <c r="BQ144" s="75"/>
      <c r="BR144" s="75"/>
      <c r="BS144" s="75"/>
    </row>
    <row r="145" spans="1:71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5"/>
      <c r="BK145" s="75"/>
      <c r="BL145" s="75"/>
      <c r="BM145" s="75"/>
      <c r="BN145" s="75"/>
      <c r="BO145" s="75"/>
      <c r="BP145" s="75"/>
      <c r="BQ145" s="75"/>
      <c r="BR145" s="75"/>
      <c r="BS145" s="75"/>
    </row>
    <row r="146" spans="1:71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  <c r="BF146" s="75"/>
      <c r="BG146" s="75"/>
      <c r="BH146" s="75"/>
      <c r="BI146" s="75"/>
      <c r="BJ146" s="75"/>
      <c r="BK146" s="75"/>
      <c r="BL146" s="75"/>
      <c r="BM146" s="75"/>
      <c r="BN146" s="75"/>
      <c r="BO146" s="75"/>
      <c r="BP146" s="75"/>
      <c r="BQ146" s="75"/>
      <c r="BR146" s="75"/>
      <c r="BS146" s="75"/>
    </row>
    <row r="147" spans="1:71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  <c r="BF147" s="75"/>
      <c r="BG147" s="75"/>
      <c r="BH147" s="75"/>
      <c r="BI147" s="75"/>
      <c r="BJ147" s="75"/>
      <c r="BK147" s="75"/>
      <c r="BL147" s="75"/>
      <c r="BM147" s="75"/>
      <c r="BN147" s="75"/>
      <c r="BO147" s="75"/>
      <c r="BP147" s="75"/>
      <c r="BQ147" s="75"/>
      <c r="BR147" s="75"/>
      <c r="BS147" s="75"/>
    </row>
    <row r="148" spans="1:71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  <c r="BF148" s="75"/>
      <c r="BG148" s="75"/>
      <c r="BH148" s="75"/>
      <c r="BI148" s="75"/>
      <c r="BJ148" s="75"/>
      <c r="BK148" s="75"/>
      <c r="BL148" s="75"/>
      <c r="BM148" s="75"/>
      <c r="BN148" s="75"/>
      <c r="BO148" s="75"/>
      <c r="BP148" s="75"/>
      <c r="BQ148" s="75"/>
      <c r="BR148" s="75"/>
      <c r="BS148" s="75"/>
    </row>
    <row r="149" spans="1:71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  <c r="BF149" s="75"/>
      <c r="BG149" s="75"/>
      <c r="BH149" s="75"/>
      <c r="BI149" s="75"/>
      <c r="BJ149" s="75"/>
      <c r="BK149" s="75"/>
      <c r="BL149" s="75"/>
      <c r="BM149" s="75"/>
      <c r="BN149" s="75"/>
      <c r="BO149" s="75"/>
      <c r="BP149" s="75"/>
      <c r="BQ149" s="75"/>
      <c r="BR149" s="75"/>
      <c r="BS149" s="7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showGridLines="0" zoomScale="110" zoomScaleNormal="110" workbookViewId="0">
      <pane ySplit="3" topLeftCell="A13" activePane="bottomLeft" state="frozen"/>
      <selection pane="bottomLeft" activeCell="A23" sqref="A23"/>
    </sheetView>
  </sheetViews>
  <sheetFormatPr defaultColWidth="9.42578125" defaultRowHeight="15"/>
  <cols>
    <col min="1" max="1" width="11.5703125" style="7" bestFit="1" customWidth="1"/>
    <col min="2" max="2" width="12.85546875" style="60" bestFit="1" customWidth="1"/>
    <col min="3" max="3" width="23.140625" style="7" bestFit="1" customWidth="1"/>
    <col min="4" max="4" width="28.28515625" style="7" bestFit="1" customWidth="1"/>
    <col min="5" max="5" width="14" style="74" bestFit="1" customWidth="1"/>
    <col min="6" max="6" width="15.7109375" style="7" bestFit="1" customWidth="1"/>
    <col min="7" max="7" width="17.28515625" style="7" customWidth="1"/>
    <col min="8" max="8" width="30.7109375" style="7" bestFit="1" customWidth="1"/>
    <col min="9" max="9" width="9.42578125" style="7" customWidth="1"/>
    <col min="10" max="10" width="11.7109375" style="7" hidden="1" customWidth="1"/>
    <col min="11" max="11" width="14.5703125" style="9" hidden="1" customWidth="1"/>
    <col min="12" max="12" width="3.140625" style="7" hidden="1" customWidth="1"/>
    <col min="13" max="13" width="20.7109375" style="7" hidden="1" customWidth="1"/>
    <col min="14" max="14" width="2.7109375" style="7" hidden="1" customWidth="1"/>
    <col min="15" max="15" width="22.5703125" style="7" hidden="1" customWidth="1"/>
    <col min="16" max="19" width="9.42578125" style="7"/>
    <col min="20" max="20" width="15.140625" style="7" bestFit="1" customWidth="1"/>
    <col min="21" max="16384" width="9.42578125" style="7"/>
  </cols>
  <sheetData>
    <row r="1" spans="1:20" ht="76.900000000000006" customHeight="1">
      <c r="A1" s="8"/>
      <c r="B1" s="59"/>
      <c r="C1" s="8"/>
      <c r="D1" s="8"/>
      <c r="E1" s="73"/>
      <c r="F1" s="8"/>
      <c r="G1" s="8"/>
      <c r="H1" s="8"/>
    </row>
    <row r="2" spans="1:20">
      <c r="J2" s="57" t="s">
        <v>143</v>
      </c>
      <c r="K2" s="58">
        <f>SUMIF(B:B,J2,F:F)</f>
        <v>48890.5</v>
      </c>
      <c r="M2" s="7" t="s">
        <v>143</v>
      </c>
      <c r="O2" s="7" t="s">
        <v>144</v>
      </c>
    </row>
    <row r="3" spans="1:20">
      <c r="A3" s="68" t="s">
        <v>0</v>
      </c>
      <c r="B3" s="69" t="s">
        <v>1</v>
      </c>
      <c r="C3" s="69" t="s">
        <v>136</v>
      </c>
      <c r="D3" s="69" t="s">
        <v>146</v>
      </c>
      <c r="E3" s="77" t="s">
        <v>147</v>
      </c>
      <c r="F3" s="69" t="s">
        <v>2</v>
      </c>
      <c r="G3" s="78" t="s">
        <v>3</v>
      </c>
      <c r="H3" s="69" t="s">
        <v>137</v>
      </c>
      <c r="J3" s="57" t="s">
        <v>144</v>
      </c>
      <c r="K3" s="58">
        <f>SUMIF(B:B,J3,F:F)</f>
        <v>42534.9</v>
      </c>
      <c r="M3" s="7" t="s">
        <v>3</v>
      </c>
      <c r="O3" s="7" t="s">
        <v>173</v>
      </c>
    </row>
    <row r="4" spans="1:20" ht="15.75">
      <c r="A4" s="70">
        <v>44986</v>
      </c>
      <c r="B4" s="71" t="s">
        <v>143</v>
      </c>
      <c r="C4" s="66" t="s">
        <v>3</v>
      </c>
      <c r="D4" s="98" t="s">
        <v>152</v>
      </c>
      <c r="E4" s="79">
        <f t="shared" ref="E4:E20" si="0">IF(D4="LANÇAR",1,0)</f>
        <v>0</v>
      </c>
      <c r="F4" s="99">
        <v>32720</v>
      </c>
      <c r="G4" s="72">
        <f>F4</f>
        <v>32720</v>
      </c>
      <c r="H4" s="66" t="s">
        <v>153</v>
      </c>
      <c r="J4" s="7" t="s">
        <v>6</v>
      </c>
      <c r="K4" s="9">
        <f>K2-K3</f>
        <v>6355.5999999999985</v>
      </c>
      <c r="M4" s="7" t="s">
        <v>138</v>
      </c>
      <c r="O4" s="7" t="s">
        <v>139</v>
      </c>
      <c r="T4" s="9"/>
    </row>
    <row r="5" spans="1:20" ht="15.75">
      <c r="A5" s="70">
        <v>44986</v>
      </c>
      <c r="B5" s="71" t="s">
        <v>144</v>
      </c>
      <c r="C5" s="66" t="s">
        <v>173</v>
      </c>
      <c r="D5" s="98" t="s">
        <v>152</v>
      </c>
      <c r="E5" s="79">
        <f t="shared" si="0"/>
        <v>0</v>
      </c>
      <c r="F5" s="99">
        <v>1390</v>
      </c>
      <c r="G5" s="72">
        <f>IF(B5="SAÍDAS",G4-F5,G4+F5)</f>
        <v>31330</v>
      </c>
      <c r="H5" s="66"/>
      <c r="M5" s="7" t="s">
        <v>141</v>
      </c>
      <c r="O5" s="7" t="s">
        <v>140</v>
      </c>
      <c r="T5" s="9"/>
    </row>
    <row r="6" spans="1:20" ht="15.75">
      <c r="A6" s="70">
        <v>44986</v>
      </c>
      <c r="B6" s="71" t="s">
        <v>143</v>
      </c>
      <c r="C6" s="66" t="s">
        <v>138</v>
      </c>
      <c r="D6" s="98" t="s">
        <v>152</v>
      </c>
      <c r="E6" s="79">
        <f t="shared" si="0"/>
        <v>0</v>
      </c>
      <c r="F6" s="99">
        <v>3502.1</v>
      </c>
      <c r="G6" s="72">
        <f>IF(B6="SAÍDAS",G5-F6,G5+F6)</f>
        <v>34832.1</v>
      </c>
      <c r="H6" s="66"/>
      <c r="O6" s="7" t="s">
        <v>142</v>
      </c>
      <c r="T6" s="9"/>
    </row>
    <row r="7" spans="1:20" ht="15.75">
      <c r="A7" s="70">
        <v>44986</v>
      </c>
      <c r="B7" s="71" t="s">
        <v>144</v>
      </c>
      <c r="C7" s="66" t="s">
        <v>174</v>
      </c>
      <c r="D7" s="98" t="s">
        <v>152</v>
      </c>
      <c r="E7" s="79">
        <f t="shared" si="0"/>
        <v>0</v>
      </c>
      <c r="F7" s="99">
        <v>1345</v>
      </c>
      <c r="G7" s="72">
        <f t="shared" ref="G7:G9" si="1">IF(B7="SAÍDAS",G6-F7,G6+F7)</f>
        <v>33487.1</v>
      </c>
      <c r="H7" s="66"/>
      <c r="O7" s="7" t="s">
        <v>174</v>
      </c>
      <c r="T7" s="9"/>
    </row>
    <row r="8" spans="1:20" ht="15.75">
      <c r="A8" s="70">
        <v>44987</v>
      </c>
      <c r="B8" s="71" t="s">
        <v>143</v>
      </c>
      <c r="C8" s="66" t="s">
        <v>138</v>
      </c>
      <c r="D8" s="98" t="s">
        <v>152</v>
      </c>
      <c r="E8" s="79">
        <f t="shared" si="0"/>
        <v>0</v>
      </c>
      <c r="F8" s="99">
        <v>2036.9</v>
      </c>
      <c r="G8" s="72">
        <f t="shared" si="1"/>
        <v>35524</v>
      </c>
      <c r="H8" s="66"/>
      <c r="T8" s="9"/>
    </row>
    <row r="9" spans="1:20" ht="15.75">
      <c r="A9" s="70">
        <v>44987</v>
      </c>
      <c r="B9" s="71" t="s">
        <v>144</v>
      </c>
      <c r="C9" s="66" t="s">
        <v>174</v>
      </c>
      <c r="D9" s="98" t="s">
        <v>152</v>
      </c>
      <c r="E9" s="79">
        <f t="shared" si="0"/>
        <v>0</v>
      </c>
      <c r="F9" s="99">
        <v>1500</v>
      </c>
      <c r="G9" s="72">
        <f t="shared" si="1"/>
        <v>34024</v>
      </c>
      <c r="H9" s="66"/>
      <c r="T9" s="9"/>
    </row>
    <row r="10" spans="1:20" ht="15.75">
      <c r="A10" s="70">
        <v>44988</v>
      </c>
      <c r="B10" s="71" t="s">
        <v>143</v>
      </c>
      <c r="C10" s="66" t="s">
        <v>138</v>
      </c>
      <c r="D10" s="98" t="s">
        <v>152</v>
      </c>
      <c r="E10" s="79">
        <f t="shared" si="0"/>
        <v>0</v>
      </c>
      <c r="F10" s="99">
        <v>2633.5</v>
      </c>
      <c r="G10" s="72">
        <f>IF(B10="SAÍDAS",G9-F10,G9+F10)</f>
        <v>36657.5</v>
      </c>
      <c r="H10" s="66"/>
      <c r="T10" s="9"/>
    </row>
    <row r="11" spans="1:20" ht="15.75">
      <c r="A11" s="70">
        <v>44988</v>
      </c>
      <c r="B11" s="71" t="s">
        <v>144</v>
      </c>
      <c r="C11" s="66" t="s">
        <v>174</v>
      </c>
      <c r="D11" s="98" t="s">
        <v>152</v>
      </c>
      <c r="E11" s="79">
        <f t="shared" si="0"/>
        <v>0</v>
      </c>
      <c r="F11" s="99">
        <v>1433.5</v>
      </c>
      <c r="G11" s="72">
        <f>IF(B11="SAÍDAS",G10-F11,G10+F11)</f>
        <v>35224</v>
      </c>
      <c r="H11" s="66"/>
      <c r="T11" s="9"/>
    </row>
    <row r="12" spans="1:20" ht="15.75">
      <c r="A12" s="70">
        <v>44989</v>
      </c>
      <c r="B12" s="71" t="s">
        <v>143</v>
      </c>
      <c r="C12" s="66" t="s">
        <v>138</v>
      </c>
      <c r="D12" s="98" t="s">
        <v>152</v>
      </c>
      <c r="E12" s="79">
        <f t="shared" si="0"/>
        <v>0</v>
      </c>
      <c r="F12" s="99">
        <v>3300</v>
      </c>
      <c r="G12" s="72">
        <f>IF(B12="SAÍDAS",G11-F12,G11+F12)</f>
        <v>38524</v>
      </c>
      <c r="H12" s="66"/>
      <c r="T12" s="9"/>
    </row>
    <row r="13" spans="1:20" ht="15.75">
      <c r="A13" s="70">
        <v>44989</v>
      </c>
      <c r="B13" s="71" t="s">
        <v>144</v>
      </c>
      <c r="C13" s="66" t="s">
        <v>174</v>
      </c>
      <c r="D13" s="98" t="s">
        <v>152</v>
      </c>
      <c r="E13" s="79">
        <f t="shared" si="0"/>
        <v>0</v>
      </c>
      <c r="F13" s="99">
        <v>1700</v>
      </c>
      <c r="G13" s="72">
        <f t="shared" ref="G13:G14" si="2">IF(B13="SAÍDAS",G12-F13,G12+F13)</f>
        <v>36824</v>
      </c>
      <c r="H13" s="66"/>
      <c r="T13" s="9"/>
    </row>
    <row r="14" spans="1:20" ht="15.75">
      <c r="A14" s="70">
        <v>44990</v>
      </c>
      <c r="B14" s="100" t="s">
        <v>143</v>
      </c>
      <c r="C14" s="101" t="s">
        <v>138</v>
      </c>
      <c r="D14" s="98" t="s">
        <v>152</v>
      </c>
      <c r="E14" s="79">
        <f t="shared" si="0"/>
        <v>0</v>
      </c>
      <c r="F14" s="99">
        <v>2403</v>
      </c>
      <c r="G14" s="102">
        <f t="shared" si="2"/>
        <v>39227</v>
      </c>
      <c r="H14" s="101"/>
      <c r="T14" s="9"/>
    </row>
    <row r="15" spans="1:20" ht="15.75">
      <c r="A15" s="70">
        <v>44990</v>
      </c>
      <c r="B15" s="71" t="s">
        <v>143</v>
      </c>
      <c r="C15" s="66" t="s">
        <v>141</v>
      </c>
      <c r="D15" s="98" t="s">
        <v>175</v>
      </c>
      <c r="E15" s="79">
        <f t="shared" si="0"/>
        <v>1</v>
      </c>
      <c r="F15" s="99">
        <v>300</v>
      </c>
      <c r="G15" s="72">
        <f t="shared" ref="G15:G20" si="3">IF(B15="SAÍDAS",G14-F15,G14+F15)</f>
        <v>39527</v>
      </c>
      <c r="H15" s="66"/>
      <c r="T15" s="9"/>
    </row>
    <row r="16" spans="1:20" ht="15.75">
      <c r="A16" s="70">
        <v>44993</v>
      </c>
      <c r="B16" s="71" t="s">
        <v>144</v>
      </c>
      <c r="C16" s="66" t="s">
        <v>173</v>
      </c>
      <c r="D16" s="98" t="s">
        <v>152</v>
      </c>
      <c r="E16" s="79">
        <f t="shared" si="0"/>
        <v>0</v>
      </c>
      <c r="F16" s="99">
        <v>1373</v>
      </c>
      <c r="G16" s="72">
        <f t="shared" si="3"/>
        <v>38154</v>
      </c>
      <c r="H16" s="66"/>
      <c r="T16" s="9"/>
    </row>
    <row r="17" spans="1:20" ht="15.75">
      <c r="A17" s="70">
        <v>44993</v>
      </c>
      <c r="B17" s="100" t="s">
        <v>143</v>
      </c>
      <c r="C17" s="101" t="s">
        <v>138</v>
      </c>
      <c r="D17" s="98" t="s">
        <v>152</v>
      </c>
      <c r="E17" s="79">
        <f t="shared" si="0"/>
        <v>0</v>
      </c>
      <c r="F17" s="99">
        <v>1995</v>
      </c>
      <c r="G17" s="72">
        <f t="shared" si="3"/>
        <v>40149</v>
      </c>
      <c r="H17" s="66"/>
      <c r="T17" s="9"/>
    </row>
    <row r="18" spans="1:20" ht="15.75">
      <c r="A18" s="70">
        <v>44993</v>
      </c>
      <c r="B18" s="71" t="s">
        <v>144</v>
      </c>
      <c r="C18" s="66" t="s">
        <v>174</v>
      </c>
      <c r="D18" s="98" t="s">
        <v>152</v>
      </c>
      <c r="E18" s="79">
        <f t="shared" si="0"/>
        <v>0</v>
      </c>
      <c r="F18" s="99">
        <v>1058.4000000000001</v>
      </c>
      <c r="G18" s="72">
        <f t="shared" si="3"/>
        <v>39090.6</v>
      </c>
      <c r="H18" s="66"/>
      <c r="T18" s="9"/>
    </row>
    <row r="19" spans="1:20" ht="15.75">
      <c r="A19" s="70">
        <v>44995</v>
      </c>
      <c r="B19" s="71" t="s">
        <v>144</v>
      </c>
      <c r="C19" s="66" t="s">
        <v>139</v>
      </c>
      <c r="D19" s="98" t="s">
        <v>175</v>
      </c>
      <c r="E19" s="79">
        <f t="shared" si="0"/>
        <v>1</v>
      </c>
      <c r="F19" s="99">
        <v>32500</v>
      </c>
      <c r="G19" s="72">
        <f t="shared" si="3"/>
        <v>6590.5999999999985</v>
      </c>
      <c r="H19" s="66" t="s">
        <v>97</v>
      </c>
      <c r="T19" s="9"/>
    </row>
    <row r="20" spans="1:20" ht="15.75">
      <c r="A20" s="70">
        <v>44995</v>
      </c>
      <c r="B20" s="71" t="s">
        <v>144</v>
      </c>
      <c r="C20" s="66" t="s">
        <v>139</v>
      </c>
      <c r="D20" s="98" t="s">
        <v>175</v>
      </c>
      <c r="E20" s="79">
        <f t="shared" si="0"/>
        <v>1</v>
      </c>
      <c r="F20" s="99">
        <v>50</v>
      </c>
      <c r="G20" s="72">
        <f t="shared" si="3"/>
        <v>6540.5999999999985</v>
      </c>
      <c r="H20" s="66" t="s">
        <v>238</v>
      </c>
      <c r="T20" s="9"/>
    </row>
    <row r="21" spans="1:20" ht="15.75">
      <c r="A21" s="70">
        <v>45000</v>
      </c>
      <c r="B21" s="71" t="s">
        <v>144</v>
      </c>
      <c r="C21" s="66" t="s">
        <v>139</v>
      </c>
      <c r="D21" s="98" t="s">
        <v>175</v>
      </c>
      <c r="E21" s="79">
        <f>IF(D21="LANÇAR",1,0)</f>
        <v>1</v>
      </c>
      <c r="F21" s="99">
        <v>90</v>
      </c>
      <c r="G21" s="72">
        <f>IF(B21="SAÍDAS",G20-F21,G20+F21)</f>
        <v>6450.5999999999985</v>
      </c>
      <c r="H21" s="66" t="s">
        <v>237</v>
      </c>
      <c r="T21" s="108"/>
    </row>
    <row r="22" spans="1:20" ht="15.75">
      <c r="A22" s="70">
        <v>45000</v>
      </c>
      <c r="B22" s="71" t="s">
        <v>144</v>
      </c>
      <c r="C22" s="66" t="s">
        <v>139</v>
      </c>
      <c r="D22" s="98" t="s">
        <v>175</v>
      </c>
      <c r="E22" s="79">
        <f>IF(D22="LANÇAR",1,0)</f>
        <v>1</v>
      </c>
      <c r="F22" s="99">
        <v>95</v>
      </c>
      <c r="G22" s="72">
        <f>IF(B22="SAÍDAS",G21-F22,G21+F22)</f>
        <v>6355.5999999999985</v>
      </c>
      <c r="H22" s="66" t="s">
        <v>241</v>
      </c>
    </row>
  </sheetData>
  <dataValidations count="3">
    <dataValidation type="list" allowBlank="1" showInputMessage="1" showErrorMessage="1" sqref="B4:B22">
      <formula1>"ENTRADAS,SAÍDAS"</formula1>
    </dataValidation>
    <dataValidation type="list" allowBlank="1" showInputMessage="1" showErrorMessage="1" sqref="D4:D22">
      <formula1>"LANÇAR,NÃO LANÇAR"</formula1>
    </dataValidation>
    <dataValidation type="list" allowBlank="1" showInputMessage="1" showErrorMessage="1" sqref="C4:C22">
      <formula1>INDIRECT($B4)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F10FA8AD-2E10-40FD-9D3B-DF618647624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3Symbols" iconId="0"/>
              <x14:cfIcon iconSet="3Symbols" iconId="2"/>
            </x14:iconSet>
          </x14:cfRule>
          <xm:sqref>E6:E20</xm:sqref>
        </x14:conditionalFormatting>
        <x14:conditionalFormatting xmlns:xm="http://schemas.microsoft.com/office/excel/2006/main">
          <x14:cfRule type="iconSet" priority="1" id="{82340C64-4D74-4383-BA6F-308C5A41B30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3Symbols" iconId="0"/>
              <x14:cfIcon iconSet="3Symbols" iconId="2"/>
            </x14:iconSet>
          </x14:cfRule>
          <xm:sqref>E4:E5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95"/>
  <sheetViews>
    <sheetView showGridLines="0" zoomScaleNormal="100" workbookViewId="0">
      <pane ySplit="1" topLeftCell="A50" activePane="bottomLeft" state="frozen"/>
      <selection pane="bottomLeft" activeCell="B74" sqref="B74"/>
    </sheetView>
  </sheetViews>
  <sheetFormatPr defaultColWidth="8.85546875" defaultRowHeight="14.25"/>
  <cols>
    <col min="1" max="1" width="29.7109375" style="23" bestFit="1" customWidth="1"/>
    <col min="2" max="2" width="49.5703125" style="6" customWidth="1"/>
    <col min="3" max="16384" width="8.85546875" style="6"/>
  </cols>
  <sheetData>
    <row r="1" spans="1:2" s="18" customFormat="1" ht="43.9" customHeight="1" thickBot="1">
      <c r="A1" s="118"/>
      <c r="B1" s="118"/>
    </row>
    <row r="2" spans="1:2" s="19" customFormat="1" ht="23.25">
      <c r="A2" s="121" t="s">
        <v>118</v>
      </c>
      <c r="B2" s="122"/>
    </row>
    <row r="3" spans="1:2" s="20" customFormat="1" ht="15.75">
      <c r="A3" s="21" t="s">
        <v>16</v>
      </c>
      <c r="B3" s="61" t="s">
        <v>94</v>
      </c>
    </row>
    <row r="4" spans="1:2">
      <c r="A4" s="62"/>
      <c r="B4" s="63" t="s">
        <v>17</v>
      </c>
    </row>
    <row r="5" spans="1:2">
      <c r="A5" s="62"/>
      <c r="B5" s="63" t="s">
        <v>97</v>
      </c>
    </row>
    <row r="6" spans="1:2">
      <c r="A6" s="62"/>
      <c r="B6" s="63" t="s">
        <v>18</v>
      </c>
    </row>
    <row r="7" spans="1:2">
      <c r="A7" s="62"/>
      <c r="B7" s="63" t="s">
        <v>19</v>
      </c>
    </row>
    <row r="8" spans="1:2">
      <c r="A8" s="62"/>
      <c r="B8" s="63" t="s">
        <v>166</v>
      </c>
    </row>
    <row r="9" spans="1:2" s="20" customFormat="1" ht="15.75">
      <c r="A9" s="21" t="s">
        <v>20</v>
      </c>
      <c r="B9" s="61" t="s">
        <v>94</v>
      </c>
    </row>
    <row r="10" spans="1:2">
      <c r="A10" s="62"/>
      <c r="B10" s="63" t="s">
        <v>21</v>
      </c>
    </row>
    <row r="11" spans="1:2" ht="15" thickBot="1">
      <c r="A11" s="64"/>
      <c r="B11" s="65" t="s">
        <v>22</v>
      </c>
    </row>
    <row r="12" spans="1:2" s="19" customFormat="1" ht="23.25">
      <c r="A12" s="119" t="s">
        <v>119</v>
      </c>
      <c r="B12" s="120"/>
    </row>
    <row r="13" spans="1:2" s="20" customFormat="1" ht="15.75">
      <c r="A13" s="21" t="s">
        <v>86</v>
      </c>
      <c r="B13" s="61" t="s">
        <v>94</v>
      </c>
    </row>
    <row r="14" spans="1:2">
      <c r="A14" s="62"/>
      <c r="B14" s="63" t="s">
        <v>120</v>
      </c>
    </row>
    <row r="15" spans="1:2">
      <c r="A15" s="62"/>
      <c r="B15" s="63" t="s">
        <v>121</v>
      </c>
    </row>
    <row r="16" spans="1:2" s="20" customFormat="1" ht="15.75">
      <c r="A16" s="21" t="s">
        <v>10</v>
      </c>
      <c r="B16" s="61" t="s">
        <v>94</v>
      </c>
    </row>
    <row r="17" spans="1:2">
      <c r="A17" s="62"/>
      <c r="B17" s="63" t="s">
        <v>23</v>
      </c>
    </row>
    <row r="18" spans="1:2">
      <c r="A18" s="62"/>
      <c r="B18" s="63" t="s">
        <v>24</v>
      </c>
    </row>
    <row r="19" spans="1:2">
      <c r="A19" s="62"/>
      <c r="B19" s="63" t="s">
        <v>25</v>
      </c>
    </row>
    <row r="20" spans="1:2" s="20" customFormat="1" ht="15.75">
      <c r="A20" s="21" t="s">
        <v>88</v>
      </c>
      <c r="B20" s="61" t="s">
        <v>94</v>
      </c>
    </row>
    <row r="21" spans="1:2">
      <c r="A21" s="62"/>
      <c r="B21" s="63" t="s">
        <v>150</v>
      </c>
    </row>
    <row r="22" spans="1:2">
      <c r="A22" s="62"/>
      <c r="B22" s="63" t="s">
        <v>26</v>
      </c>
    </row>
    <row r="23" spans="1:2">
      <c r="A23" s="62"/>
      <c r="B23" s="63" t="s">
        <v>27</v>
      </c>
    </row>
    <row r="24" spans="1:2">
      <c r="A24" s="62"/>
      <c r="B24" s="63" t="s">
        <v>28</v>
      </c>
    </row>
    <row r="25" spans="1:2">
      <c r="A25" s="62"/>
      <c r="B25" s="63" t="s">
        <v>29</v>
      </c>
    </row>
    <row r="26" spans="1:2">
      <c r="A26" s="62"/>
      <c r="B26" s="63" t="s">
        <v>30</v>
      </c>
    </row>
    <row r="27" spans="1:2">
      <c r="A27" s="62"/>
      <c r="B27" s="63" t="s">
        <v>31</v>
      </c>
    </row>
    <row r="28" spans="1:2">
      <c r="A28" s="62"/>
      <c r="B28" s="63" t="s">
        <v>32</v>
      </c>
    </row>
    <row r="29" spans="1:2">
      <c r="A29" s="62"/>
      <c r="B29" s="63" t="s">
        <v>33</v>
      </c>
    </row>
    <row r="30" spans="1:2">
      <c r="A30" s="62"/>
      <c r="B30" s="63" t="s">
        <v>34</v>
      </c>
    </row>
    <row r="31" spans="1:2">
      <c r="A31" s="62"/>
      <c r="B31" s="63" t="s">
        <v>35</v>
      </c>
    </row>
    <row r="32" spans="1:2">
      <c r="A32" s="62"/>
      <c r="B32" s="63" t="s">
        <v>36</v>
      </c>
    </row>
    <row r="33" spans="1:2">
      <c r="A33" s="62"/>
      <c r="B33" s="63" t="s">
        <v>37</v>
      </c>
    </row>
    <row r="34" spans="1:2">
      <c r="A34" s="62"/>
      <c r="B34" s="63" t="s">
        <v>38</v>
      </c>
    </row>
    <row r="35" spans="1:2">
      <c r="A35" s="62"/>
      <c r="B35" s="63" t="s">
        <v>39</v>
      </c>
    </row>
    <row r="36" spans="1:2">
      <c r="A36" s="62"/>
      <c r="B36" s="63" t="s">
        <v>40</v>
      </c>
    </row>
    <row r="37" spans="1:2">
      <c r="A37" s="62"/>
      <c r="B37" s="63" t="s">
        <v>41</v>
      </c>
    </row>
    <row r="38" spans="1:2">
      <c r="A38" s="62"/>
      <c r="B38" s="63" t="s">
        <v>42</v>
      </c>
    </row>
    <row r="39" spans="1:2">
      <c r="A39" s="62"/>
      <c r="B39" s="63" t="s">
        <v>43</v>
      </c>
    </row>
    <row r="40" spans="1:2">
      <c r="A40" s="62"/>
      <c r="B40" s="63" t="s">
        <v>44</v>
      </c>
    </row>
    <row r="41" spans="1:2">
      <c r="A41" s="62"/>
      <c r="B41" s="63" t="s">
        <v>45</v>
      </c>
    </row>
    <row r="42" spans="1:2">
      <c r="A42" s="62"/>
      <c r="B42" s="63" t="s">
        <v>46</v>
      </c>
    </row>
    <row r="43" spans="1:2" s="20" customFormat="1" ht="15.75">
      <c r="A43" s="21" t="s">
        <v>98</v>
      </c>
      <c r="B43" s="61" t="s">
        <v>94</v>
      </c>
    </row>
    <row r="44" spans="1:2">
      <c r="A44" s="62"/>
      <c r="B44" s="63" t="s">
        <v>47</v>
      </c>
    </row>
    <row r="45" spans="1:2">
      <c r="A45" s="62"/>
      <c r="B45" s="63" t="s">
        <v>48</v>
      </c>
    </row>
    <row r="46" spans="1:2">
      <c r="A46" s="62"/>
      <c r="B46" s="63" t="s">
        <v>176</v>
      </c>
    </row>
    <row r="47" spans="1:2">
      <c r="A47" s="62"/>
      <c r="B47" s="63" t="s">
        <v>49</v>
      </c>
    </row>
    <row r="48" spans="1:2">
      <c r="A48" s="62"/>
      <c r="B48" s="63" t="s">
        <v>50</v>
      </c>
    </row>
    <row r="49" spans="1:2">
      <c r="A49" s="62"/>
      <c r="B49" s="63" t="s">
        <v>51</v>
      </c>
    </row>
    <row r="50" spans="1:2">
      <c r="A50" s="62"/>
      <c r="B50" s="63" t="s">
        <v>52</v>
      </c>
    </row>
    <row r="51" spans="1:2">
      <c r="A51" s="62"/>
      <c r="B51" s="63" t="s">
        <v>53</v>
      </c>
    </row>
    <row r="52" spans="1:2" s="22" customFormat="1" ht="15.75">
      <c r="A52" s="21" t="s">
        <v>11</v>
      </c>
      <c r="B52" s="61" t="s">
        <v>94</v>
      </c>
    </row>
    <row r="53" spans="1:2">
      <c r="A53" s="62"/>
      <c r="B53" s="63" t="s">
        <v>54</v>
      </c>
    </row>
    <row r="54" spans="1:2">
      <c r="A54" s="62"/>
      <c r="B54" s="63" t="s">
        <v>55</v>
      </c>
    </row>
    <row r="55" spans="1:2">
      <c r="A55" s="62"/>
      <c r="B55" s="63" t="s">
        <v>56</v>
      </c>
    </row>
    <row r="56" spans="1:2">
      <c r="A56" s="62"/>
      <c r="B56" s="63" t="s">
        <v>57</v>
      </c>
    </row>
    <row r="57" spans="1:2">
      <c r="A57" s="62"/>
      <c r="B57" s="63" t="s">
        <v>58</v>
      </c>
    </row>
    <row r="58" spans="1:2">
      <c r="A58" s="62"/>
      <c r="B58" s="63" t="s">
        <v>59</v>
      </c>
    </row>
    <row r="59" spans="1:2">
      <c r="A59" s="62"/>
      <c r="B59" s="63" t="s">
        <v>60</v>
      </c>
    </row>
    <row r="60" spans="1:2">
      <c r="A60" s="62"/>
      <c r="B60" s="63" t="s">
        <v>61</v>
      </c>
    </row>
    <row r="61" spans="1:2">
      <c r="A61" s="62"/>
      <c r="B61" s="63" t="s">
        <v>62</v>
      </c>
    </row>
    <row r="62" spans="1:2">
      <c r="A62" s="62"/>
      <c r="B62" s="63" t="s">
        <v>63</v>
      </c>
    </row>
    <row r="63" spans="1:2">
      <c r="A63" s="62"/>
      <c r="B63" s="63" t="s">
        <v>64</v>
      </c>
    </row>
    <row r="64" spans="1:2">
      <c r="A64" s="62"/>
      <c r="B64" s="63" t="s">
        <v>65</v>
      </c>
    </row>
    <row r="65" spans="1:2">
      <c r="A65" s="62"/>
      <c r="B65" s="63" t="s">
        <v>66</v>
      </c>
    </row>
    <row r="66" spans="1:2">
      <c r="A66" s="62"/>
      <c r="B66" s="63" t="s">
        <v>67</v>
      </c>
    </row>
    <row r="67" spans="1:2">
      <c r="A67" s="62"/>
      <c r="B67" s="63" t="s">
        <v>68</v>
      </c>
    </row>
    <row r="68" spans="1:2">
      <c r="A68" s="62"/>
      <c r="B68" s="63" t="s">
        <v>69</v>
      </c>
    </row>
    <row r="69" spans="1:2">
      <c r="A69" s="62"/>
      <c r="B69" s="63" t="s">
        <v>70</v>
      </c>
    </row>
    <row r="70" spans="1:2">
      <c r="A70" s="62"/>
      <c r="B70" s="63" t="s">
        <v>177</v>
      </c>
    </row>
    <row r="71" spans="1:2">
      <c r="A71" s="62"/>
      <c r="B71" s="63" t="s">
        <v>71</v>
      </c>
    </row>
    <row r="72" spans="1:2">
      <c r="A72" s="62"/>
      <c r="B72" s="63" t="s">
        <v>72</v>
      </c>
    </row>
    <row r="73" spans="1:2">
      <c r="A73" s="62"/>
      <c r="B73" s="63" t="s">
        <v>178</v>
      </c>
    </row>
    <row r="74" spans="1:2" s="22" customFormat="1" ht="15.75">
      <c r="A74" s="21" t="s">
        <v>87</v>
      </c>
      <c r="B74" s="61" t="s">
        <v>94</v>
      </c>
    </row>
    <row r="75" spans="1:2">
      <c r="A75" s="62"/>
      <c r="B75" s="63" t="s">
        <v>161</v>
      </c>
    </row>
    <row r="76" spans="1:2">
      <c r="A76" s="62"/>
      <c r="B76" s="63" t="s">
        <v>73</v>
      </c>
    </row>
    <row r="77" spans="1:2">
      <c r="A77" s="62"/>
      <c r="B77" s="63" t="s">
        <v>74</v>
      </c>
    </row>
    <row r="78" spans="1:2">
      <c r="A78" s="62"/>
      <c r="B78" s="63" t="s">
        <v>75</v>
      </c>
    </row>
    <row r="79" spans="1:2">
      <c r="A79" s="62"/>
      <c r="B79" s="63" t="s">
        <v>76</v>
      </c>
    </row>
    <row r="80" spans="1:2">
      <c r="A80" s="62"/>
      <c r="B80" s="63" t="s">
        <v>77</v>
      </c>
    </row>
    <row r="81" spans="1:2">
      <c r="A81" s="62"/>
      <c r="B81" s="63" t="s">
        <v>78</v>
      </c>
    </row>
    <row r="82" spans="1:2">
      <c r="A82" s="62"/>
      <c r="B82" s="63" t="s">
        <v>145</v>
      </c>
    </row>
    <row r="83" spans="1:2" s="22" customFormat="1" ht="15.75">
      <c r="A83" s="21" t="s">
        <v>12</v>
      </c>
      <c r="B83" s="61" t="s">
        <v>94</v>
      </c>
    </row>
    <row r="84" spans="1:2">
      <c r="A84" s="62"/>
      <c r="B84" s="63" t="s">
        <v>169</v>
      </c>
    </row>
    <row r="85" spans="1:2">
      <c r="A85" s="62"/>
      <c r="B85" s="63" t="s">
        <v>168</v>
      </c>
    </row>
    <row r="86" spans="1:2">
      <c r="A86" s="62"/>
      <c r="B86" s="63" t="s">
        <v>79</v>
      </c>
    </row>
    <row r="87" spans="1:2">
      <c r="A87" s="62"/>
      <c r="B87" s="63" t="s">
        <v>80</v>
      </c>
    </row>
    <row r="88" spans="1:2">
      <c r="A88" s="62"/>
      <c r="B88" s="63" t="s">
        <v>81</v>
      </c>
    </row>
    <row r="89" spans="1:2">
      <c r="A89" s="62"/>
      <c r="B89" s="63" t="s">
        <v>82</v>
      </c>
    </row>
    <row r="90" spans="1:2" s="22" customFormat="1" ht="15.75">
      <c r="A90" s="21" t="s">
        <v>13</v>
      </c>
      <c r="B90" s="61" t="s">
        <v>94</v>
      </c>
    </row>
    <row r="91" spans="1:2">
      <c r="A91" s="62"/>
      <c r="B91" s="63" t="s">
        <v>83</v>
      </c>
    </row>
    <row r="92" spans="1:2">
      <c r="A92" s="62"/>
      <c r="B92" s="63" t="s">
        <v>84</v>
      </c>
    </row>
    <row r="93" spans="1:2">
      <c r="A93" s="62"/>
      <c r="B93" s="63" t="s">
        <v>93</v>
      </c>
    </row>
    <row r="94" spans="1:2" s="22" customFormat="1" ht="15.75">
      <c r="A94" s="21" t="s">
        <v>14</v>
      </c>
      <c r="B94" s="61" t="s">
        <v>94</v>
      </c>
    </row>
    <row r="95" spans="1:2" ht="15" thickBot="1">
      <c r="A95" s="64"/>
      <c r="B95" s="65" t="s">
        <v>85</v>
      </c>
    </row>
  </sheetData>
  <mergeCells count="3">
    <mergeCell ref="A1:B1"/>
    <mergeCell ref="A12:B12"/>
    <mergeCell ref="A2:B2"/>
  </mergeCells>
  <pageMargins left="0.25" right="0.25" top="0.75" bottom="0.75" header="0.3" footer="0.3"/>
  <pageSetup paperSize="9" scale="76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Menu</vt:lpstr>
      <vt:lpstr>Fluxo de Caixa</vt:lpstr>
      <vt:lpstr>Consolidado</vt:lpstr>
      <vt:lpstr>Resultado Período</vt:lpstr>
      <vt:lpstr>Dashboard 1</vt:lpstr>
      <vt:lpstr>Dinamicas</vt:lpstr>
      <vt:lpstr>Dashboard 2</vt:lpstr>
      <vt:lpstr>Controle Fisico $</vt:lpstr>
      <vt:lpstr>Plano de Contas</vt:lpstr>
      <vt:lpstr>DADOS 1</vt:lpstr>
      <vt:lpstr>DADOS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Carlos</cp:lastModifiedBy>
  <dcterms:created xsi:type="dcterms:W3CDTF">2022-10-07T14:29:10Z</dcterms:created>
  <dcterms:modified xsi:type="dcterms:W3CDTF">2023-03-17T14:20:25Z</dcterms:modified>
</cp:coreProperties>
</file>