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model/Onur2008/"/>
    </mc:Choice>
  </mc:AlternateContent>
  <xr:revisionPtr revIDLastSave="728" documentId="8_{039A52CA-99B0-4142-ABD1-75F49B448DE4}" xr6:coauthVersionLast="47" xr6:coauthVersionMax="47" xr10:uidLastSave="{D59193AF-D01F-43CB-AA04-033A585BBF5B}"/>
  <bookViews>
    <workbookView xWindow="-120" yWindow="-120" windowWidth="29040" windowHeight="15990" xr2:uid="{E8903688-4988-4AD0-AA47-6FBF2596F01C}"/>
  </bookViews>
  <sheets>
    <sheet name="onurT" sheetId="6" r:id="rId1"/>
    <sheet name="one_cell_1e7_vol_onur2008" sheetId="1" r:id="rId2"/>
    <sheet name="one_cell_1m3_vol" sheetId="8" r:id="rId3"/>
    <sheet name="one_cell_25e9_vol" sheetId="7" r:id="rId4"/>
    <sheet name="sat_water" sheetId="4" r:id="rId5"/>
    <sheet name="Sheet0" sheetId="5" r:id="rId6"/>
    <sheet name="Sheet2" sheetId="2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8" l="1"/>
  <c r="M4" i="8"/>
  <c r="M5" i="8" s="1"/>
  <c r="Q3" i="8"/>
  <c r="R3" i="8" s="1"/>
  <c r="I3" i="8"/>
  <c r="D3" i="8"/>
  <c r="F3" i="8" s="1"/>
  <c r="G3" i="8" s="1"/>
  <c r="A3" i="8"/>
  <c r="B3" i="8" s="1"/>
  <c r="F4" i="7"/>
  <c r="I4" i="7"/>
  <c r="G4" i="7" s="1"/>
  <c r="H4" i="7" s="1"/>
  <c r="F5" i="7"/>
  <c r="G5" i="7" s="1"/>
  <c r="H5" i="7" s="1"/>
  <c r="I5" i="7"/>
  <c r="A5" i="7" s="1"/>
  <c r="B5" i="7" s="1"/>
  <c r="F6" i="7"/>
  <c r="I6" i="7"/>
  <c r="A6" i="7" s="1"/>
  <c r="B6" i="7" s="1"/>
  <c r="F7" i="7"/>
  <c r="G7" i="7" s="1"/>
  <c r="H7" i="7" s="1"/>
  <c r="I7" i="7"/>
  <c r="F8" i="7"/>
  <c r="I8" i="7"/>
  <c r="G8" i="7" s="1"/>
  <c r="H8" i="7" s="1"/>
  <c r="F9" i="7"/>
  <c r="G9" i="7" s="1"/>
  <c r="H9" i="7" s="1"/>
  <c r="I9" i="7"/>
  <c r="A9" i="7" s="1"/>
  <c r="B9" i="7" s="1"/>
  <c r="F10" i="7"/>
  <c r="I10" i="7"/>
  <c r="A10" i="7" s="1"/>
  <c r="B10" i="7" s="1"/>
  <c r="F11" i="7"/>
  <c r="G11" i="7" s="1"/>
  <c r="H11" i="7" s="1"/>
  <c r="I11" i="7"/>
  <c r="F12" i="7"/>
  <c r="I12" i="7"/>
  <c r="G12" i="7" s="1"/>
  <c r="H12" i="7" s="1"/>
  <c r="F13" i="7"/>
  <c r="G13" i="7" s="1"/>
  <c r="H13" i="7" s="1"/>
  <c r="I13" i="7"/>
  <c r="A13" i="7" s="1"/>
  <c r="B13" i="7" s="1"/>
  <c r="F14" i="7"/>
  <c r="I14" i="7"/>
  <c r="A14" i="7" s="1"/>
  <c r="B14" i="7" s="1"/>
  <c r="F15" i="7"/>
  <c r="G15" i="7" s="1"/>
  <c r="H15" i="7" s="1"/>
  <c r="I15" i="7"/>
  <c r="F16" i="7"/>
  <c r="I16" i="7"/>
  <c r="G16" i="7" s="1"/>
  <c r="H16" i="7" s="1"/>
  <c r="F17" i="7"/>
  <c r="G17" i="7" s="1"/>
  <c r="H17" i="7" s="1"/>
  <c r="I17" i="7"/>
  <c r="A17" i="7" s="1"/>
  <c r="B17" i="7" s="1"/>
  <c r="F18" i="7"/>
  <c r="I18" i="7"/>
  <c r="A18" i="7" s="1"/>
  <c r="B18" i="7" s="1"/>
  <c r="A4" i="7"/>
  <c r="B4" i="7"/>
  <c r="A7" i="7"/>
  <c r="B7" i="7" s="1"/>
  <c r="A8" i="7"/>
  <c r="B8" i="7"/>
  <c r="A11" i="7"/>
  <c r="B11" i="7"/>
  <c r="A12" i="7"/>
  <c r="B12" i="7"/>
  <c r="A15" i="7"/>
  <c r="B15" i="7"/>
  <c r="A16" i="7"/>
  <c r="B16" i="7"/>
  <c r="I3" i="7"/>
  <c r="A3" i="7" s="1"/>
  <c r="B3" i="7" s="1"/>
  <c r="F3" i="7"/>
  <c r="G3" i="7" s="1"/>
  <c r="H3" i="7" s="1"/>
  <c r="Z56" i="1"/>
  <c r="V56" i="1" s="1"/>
  <c r="Z55" i="1"/>
  <c r="V55" i="1" s="1"/>
  <c r="G3" i="6"/>
  <c r="G2" i="6"/>
  <c r="M2" i="6"/>
  <c r="J2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M22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U2" i="6"/>
  <c r="Q2" i="6"/>
  <c r="N2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D2" i="2"/>
  <c r="H3" i="2"/>
  <c r="Q18" i="1"/>
  <c r="S18" i="1" s="1"/>
  <c r="AD57" i="1"/>
  <c r="Q54" i="1"/>
  <c r="Q55" i="1" s="1"/>
  <c r="AD54" i="1"/>
  <c r="AE54" i="1" s="1"/>
  <c r="V54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16" i="1"/>
  <c r="S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7" i="1"/>
  <c r="N17" i="1" s="1"/>
  <c r="O17" i="1" s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16" i="1"/>
  <c r="P9" i="1"/>
  <c r="AD9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6" i="1"/>
  <c r="D9" i="1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4" i="4"/>
  <c r="M6" i="8" l="1"/>
  <c r="I5" i="8"/>
  <c r="D4" i="8"/>
  <c r="I4" i="8"/>
  <c r="G18" i="7"/>
  <c r="H18" i="7" s="1"/>
  <c r="G14" i="7"/>
  <c r="H14" i="7" s="1"/>
  <c r="G10" i="7"/>
  <c r="H10" i="7" s="1"/>
  <c r="G6" i="7"/>
  <c r="H6" i="7" s="1"/>
  <c r="Z57" i="1"/>
  <c r="Q19" i="1"/>
  <c r="M12" i="6"/>
  <c r="M4" i="6"/>
  <c r="M19" i="6"/>
  <c r="M11" i="6"/>
  <c r="M3" i="6"/>
  <c r="M18" i="6"/>
  <c r="M10" i="6"/>
  <c r="O2" i="6"/>
  <c r="R2" i="6" s="1"/>
  <c r="S2" i="6" s="1"/>
  <c r="M17" i="6"/>
  <c r="M9" i="6"/>
  <c r="M16" i="6"/>
  <c r="M8" i="6"/>
  <c r="M15" i="6"/>
  <c r="M7" i="6"/>
  <c r="M14" i="6"/>
  <c r="M6" i="6"/>
  <c r="M21" i="6"/>
  <c r="M13" i="6"/>
  <c r="M5" i="6"/>
  <c r="M20" i="6"/>
  <c r="J18" i="6"/>
  <c r="J10" i="6"/>
  <c r="J17" i="6"/>
  <c r="J9" i="6"/>
  <c r="J16" i="6"/>
  <c r="J8" i="6"/>
  <c r="J15" i="6"/>
  <c r="J7" i="6"/>
  <c r="J22" i="6"/>
  <c r="J14" i="6"/>
  <c r="J6" i="6"/>
  <c r="J21" i="6"/>
  <c r="J13" i="6"/>
  <c r="J5" i="6"/>
  <c r="J20" i="6"/>
  <c r="J12" i="6"/>
  <c r="J4" i="6"/>
  <c r="J19" i="6"/>
  <c r="J11" i="6"/>
  <c r="J3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T18" i="1"/>
  <c r="U18" i="1" s="1"/>
  <c r="S55" i="1"/>
  <c r="T55" i="1" s="1"/>
  <c r="Q56" i="1"/>
  <c r="N56" i="1" s="1"/>
  <c r="O56" i="1" s="1"/>
  <c r="S54" i="1"/>
  <c r="T54" i="1" s="1"/>
  <c r="N55" i="1"/>
  <c r="O55" i="1" s="1"/>
  <c r="N54" i="1"/>
  <c r="O54" i="1" s="1"/>
  <c r="N18" i="1"/>
  <c r="O18" i="1" s="1"/>
  <c r="T17" i="1"/>
  <c r="U17" i="1" s="1"/>
  <c r="E22" i="1"/>
  <c r="F22" i="1" s="1"/>
  <c r="A9" i="1"/>
  <c r="D3" i="2"/>
  <c r="D4" i="2" s="1"/>
  <c r="D5" i="2" s="1"/>
  <c r="D6" i="2" s="1"/>
  <c r="D7" i="2" s="1"/>
  <c r="AA9" i="1"/>
  <c r="Y9" i="1"/>
  <c r="Z9" i="1" s="1"/>
  <c r="Q9" i="1"/>
  <c r="AC9" i="1" s="1"/>
  <c r="G9" i="1"/>
  <c r="J2" i="1"/>
  <c r="M2" i="1" s="1"/>
  <c r="P2" i="1" s="1"/>
  <c r="F4" i="8" l="1"/>
  <c r="G4" i="8" s="1"/>
  <c r="D5" i="8"/>
  <c r="A4" i="8"/>
  <c r="B4" i="8" s="1"/>
  <c r="M7" i="8"/>
  <c r="I6" i="8"/>
  <c r="V57" i="1"/>
  <c r="Z58" i="1"/>
  <c r="Q20" i="1"/>
  <c r="S19" i="1"/>
  <c r="T19" i="1" s="1"/>
  <c r="U19" i="1" s="1"/>
  <c r="N19" i="1"/>
  <c r="O19" i="1" s="1"/>
  <c r="O3" i="6"/>
  <c r="R3" i="6"/>
  <c r="S3" i="6" s="1"/>
  <c r="O4" i="6"/>
  <c r="Q57" i="1"/>
  <c r="S56" i="1"/>
  <c r="T56" i="1" s="1"/>
  <c r="AB9" i="1"/>
  <c r="AE9" i="1"/>
  <c r="AF9" i="1" s="1"/>
  <c r="M8" i="8" l="1"/>
  <c r="I7" i="8"/>
  <c r="F5" i="8"/>
  <c r="G5" i="8" s="1"/>
  <c r="A5" i="8"/>
  <c r="B5" i="8" s="1"/>
  <c r="D6" i="8"/>
  <c r="Z59" i="1"/>
  <c r="V58" i="1"/>
  <c r="Q21" i="1"/>
  <c r="S20" i="1"/>
  <c r="T20" i="1" s="1"/>
  <c r="U20" i="1" s="1"/>
  <c r="N20" i="1"/>
  <c r="O20" i="1" s="1"/>
  <c r="O5" i="6"/>
  <c r="R4" i="6"/>
  <c r="S4" i="6" s="1"/>
  <c r="Q58" i="1"/>
  <c r="S57" i="1"/>
  <c r="T57" i="1" s="1"/>
  <c r="N57" i="1"/>
  <c r="O57" i="1" s="1"/>
  <c r="AG9" i="1"/>
  <c r="X9" i="1"/>
  <c r="B9" i="1" s="1"/>
  <c r="A6" i="8" l="1"/>
  <c r="B6" i="8" s="1"/>
  <c r="F6" i="8"/>
  <c r="G6" i="8" s="1"/>
  <c r="D7" i="8"/>
  <c r="M9" i="8"/>
  <c r="I8" i="8"/>
  <c r="Z60" i="1"/>
  <c r="V59" i="1"/>
  <c r="N21" i="1"/>
  <c r="O21" i="1" s="1"/>
  <c r="S21" i="1"/>
  <c r="T21" i="1" s="1"/>
  <c r="U21" i="1" s="1"/>
  <c r="Q22" i="1"/>
  <c r="O6" i="6"/>
  <c r="R5" i="6"/>
  <c r="S5" i="6" s="1"/>
  <c r="N58" i="1"/>
  <c r="O58" i="1" s="1"/>
  <c r="Q59" i="1"/>
  <c r="S58" i="1"/>
  <c r="T58" i="1" s="1"/>
  <c r="M10" i="8" l="1"/>
  <c r="I9" i="8"/>
  <c r="F7" i="8"/>
  <c r="G7" i="8" s="1"/>
  <c r="D8" i="8"/>
  <c r="A7" i="8"/>
  <c r="B7" i="8" s="1"/>
  <c r="V60" i="1"/>
  <c r="Z61" i="1"/>
  <c r="Q23" i="1"/>
  <c r="N22" i="1"/>
  <c r="O22" i="1" s="1"/>
  <c r="S22" i="1"/>
  <c r="T22" i="1" s="1"/>
  <c r="U22" i="1" s="1"/>
  <c r="R6" i="6"/>
  <c r="S6" i="6" s="1"/>
  <c r="O7" i="6"/>
  <c r="S59" i="1"/>
  <c r="T59" i="1" s="1"/>
  <c r="Q60" i="1"/>
  <c r="N59" i="1"/>
  <c r="O59" i="1" s="1"/>
  <c r="A8" i="8" l="1"/>
  <c r="B8" i="8" s="1"/>
  <c r="F8" i="8"/>
  <c r="G8" i="8" s="1"/>
  <c r="D9" i="8"/>
  <c r="M11" i="8"/>
  <c r="I10" i="8"/>
  <c r="V61" i="1"/>
  <c r="Z62" i="1"/>
  <c r="S23" i="1"/>
  <c r="T23" i="1" s="1"/>
  <c r="U23" i="1" s="1"/>
  <c r="Q24" i="1"/>
  <c r="N23" i="1"/>
  <c r="O23" i="1" s="1"/>
  <c r="O8" i="6"/>
  <c r="R7" i="6"/>
  <c r="S7" i="6" s="1"/>
  <c r="S60" i="1"/>
  <c r="T60" i="1" s="1"/>
  <c r="N60" i="1"/>
  <c r="O60" i="1" s="1"/>
  <c r="Q61" i="1"/>
  <c r="M12" i="8" l="1"/>
  <c r="I11" i="8"/>
  <c r="D10" i="8"/>
  <c r="A9" i="8"/>
  <c r="B9" i="8" s="1"/>
  <c r="F9" i="8"/>
  <c r="G9" i="8" s="1"/>
  <c r="Z63" i="1"/>
  <c r="V62" i="1"/>
  <c r="S24" i="1"/>
  <c r="T24" i="1" s="1"/>
  <c r="U24" i="1" s="1"/>
  <c r="N24" i="1"/>
  <c r="O24" i="1" s="1"/>
  <c r="Q25" i="1"/>
  <c r="O9" i="6"/>
  <c r="R8" i="6"/>
  <c r="S8" i="6" s="1"/>
  <c r="S61" i="1"/>
  <c r="T61" i="1" s="1"/>
  <c r="Q62" i="1"/>
  <c r="N61" i="1"/>
  <c r="O61" i="1" s="1"/>
  <c r="D11" i="8" l="1"/>
  <c r="A10" i="8"/>
  <c r="B10" i="8" s="1"/>
  <c r="F10" i="8"/>
  <c r="G10" i="8" s="1"/>
  <c r="M13" i="8"/>
  <c r="I12" i="8"/>
  <c r="V63" i="1"/>
  <c r="Z64" i="1"/>
  <c r="S25" i="1"/>
  <c r="T25" i="1" s="1"/>
  <c r="U25" i="1" s="1"/>
  <c r="Q26" i="1"/>
  <c r="N25" i="1"/>
  <c r="O25" i="1" s="1"/>
  <c r="O10" i="6"/>
  <c r="R9" i="6"/>
  <c r="S9" i="6" s="1"/>
  <c r="Q63" i="1"/>
  <c r="S62" i="1"/>
  <c r="T62" i="1" s="1"/>
  <c r="N62" i="1"/>
  <c r="O62" i="1" s="1"/>
  <c r="F11" i="8" l="1"/>
  <c r="G11" i="8" s="1"/>
  <c r="D12" i="8"/>
  <c r="A11" i="8"/>
  <c r="B11" i="8" s="1"/>
  <c r="M14" i="8"/>
  <c r="I13" i="8"/>
  <c r="V64" i="1"/>
  <c r="Z65" i="1"/>
  <c r="N26" i="1"/>
  <c r="O26" i="1" s="1"/>
  <c r="Q27" i="1"/>
  <c r="S26" i="1"/>
  <c r="T26" i="1" s="1"/>
  <c r="U26" i="1" s="1"/>
  <c r="O11" i="6"/>
  <c r="R10" i="6"/>
  <c r="S10" i="6" s="1"/>
  <c r="Q64" i="1"/>
  <c r="S63" i="1"/>
  <c r="T63" i="1" s="1"/>
  <c r="N63" i="1"/>
  <c r="O63" i="1" s="1"/>
  <c r="F12" i="8" l="1"/>
  <c r="G12" i="8" s="1"/>
  <c r="D13" i="8"/>
  <c r="A12" i="8"/>
  <c r="B12" i="8" s="1"/>
  <c r="M15" i="8"/>
  <c r="I14" i="8"/>
  <c r="Z66" i="1"/>
  <c r="V65" i="1"/>
  <c r="S27" i="1"/>
  <c r="T27" i="1" s="1"/>
  <c r="U27" i="1" s="1"/>
  <c r="Q28" i="1"/>
  <c r="N27" i="1"/>
  <c r="O27" i="1" s="1"/>
  <c r="O12" i="6"/>
  <c r="R11" i="6"/>
  <c r="S11" i="6" s="1"/>
  <c r="N64" i="1"/>
  <c r="O64" i="1" s="1"/>
  <c r="S64" i="1"/>
  <c r="T64" i="1" s="1"/>
  <c r="Q65" i="1"/>
  <c r="M16" i="8" l="1"/>
  <c r="I15" i="8"/>
  <c r="F13" i="8"/>
  <c r="G13" i="8" s="1"/>
  <c r="D14" i="8"/>
  <c r="A13" i="8"/>
  <c r="B13" i="8" s="1"/>
  <c r="Z67" i="1"/>
  <c r="V66" i="1"/>
  <c r="Q29" i="1"/>
  <c r="N28" i="1"/>
  <c r="O28" i="1" s="1"/>
  <c r="S28" i="1"/>
  <c r="T28" i="1" s="1"/>
  <c r="U28" i="1" s="1"/>
  <c r="O13" i="6"/>
  <c r="R12" i="6"/>
  <c r="S12" i="6" s="1"/>
  <c r="Q66" i="1"/>
  <c r="S65" i="1"/>
  <c r="T65" i="1" s="1"/>
  <c r="N65" i="1"/>
  <c r="O65" i="1" s="1"/>
  <c r="F14" i="8" l="1"/>
  <c r="G14" i="8" s="1"/>
  <c r="D15" i="8"/>
  <c r="A14" i="8"/>
  <c r="B14" i="8" s="1"/>
  <c r="M17" i="8"/>
  <c r="I16" i="8"/>
  <c r="Z68" i="1"/>
  <c r="V67" i="1"/>
  <c r="Q30" i="1"/>
  <c r="N29" i="1"/>
  <c r="O29" i="1" s="1"/>
  <c r="S29" i="1"/>
  <c r="T29" i="1" s="1"/>
  <c r="U29" i="1" s="1"/>
  <c r="O14" i="6"/>
  <c r="R13" i="6"/>
  <c r="S13" i="6" s="1"/>
  <c r="S66" i="1"/>
  <c r="T66" i="1" s="1"/>
  <c r="Q67" i="1"/>
  <c r="N66" i="1"/>
  <c r="O66" i="1" s="1"/>
  <c r="A15" i="8" l="1"/>
  <c r="B15" i="8" s="1"/>
  <c r="F15" i="8"/>
  <c r="G15" i="8" s="1"/>
  <c r="D16" i="8"/>
  <c r="M18" i="8"/>
  <c r="I17" i="8"/>
  <c r="V68" i="1"/>
  <c r="Z69" i="1"/>
  <c r="S30" i="1"/>
  <c r="T30" i="1" s="1"/>
  <c r="U30" i="1" s="1"/>
  <c r="Q31" i="1"/>
  <c r="N30" i="1"/>
  <c r="O30" i="1" s="1"/>
  <c r="O15" i="6"/>
  <c r="R14" i="6"/>
  <c r="S14" i="6" s="1"/>
  <c r="N67" i="1"/>
  <c r="O67" i="1" s="1"/>
  <c r="S67" i="1"/>
  <c r="T67" i="1" s="1"/>
  <c r="Q68" i="1"/>
  <c r="M19" i="8" l="1"/>
  <c r="I18" i="8"/>
  <c r="A16" i="8"/>
  <c r="B16" i="8" s="1"/>
  <c r="F16" i="8"/>
  <c r="G16" i="8" s="1"/>
  <c r="D17" i="8"/>
  <c r="V69" i="1"/>
  <c r="Z70" i="1"/>
  <c r="Q32" i="1"/>
  <c r="N31" i="1"/>
  <c r="O31" i="1" s="1"/>
  <c r="S31" i="1"/>
  <c r="T31" i="1" s="1"/>
  <c r="U31" i="1" s="1"/>
  <c r="O16" i="6"/>
  <c r="R15" i="6"/>
  <c r="S15" i="6" s="1"/>
  <c r="S68" i="1"/>
  <c r="T68" i="1" s="1"/>
  <c r="Q69" i="1"/>
  <c r="N68" i="1"/>
  <c r="O68" i="1" s="1"/>
  <c r="D18" i="8" l="1"/>
  <c r="F17" i="8"/>
  <c r="G17" i="8" s="1"/>
  <c r="A17" i="8"/>
  <c r="B17" i="8" s="1"/>
  <c r="M20" i="8"/>
  <c r="I19" i="8"/>
  <c r="Z71" i="1"/>
  <c r="V70" i="1"/>
  <c r="S32" i="1"/>
  <c r="T32" i="1" s="1"/>
  <c r="U32" i="1" s="1"/>
  <c r="N32" i="1"/>
  <c r="O32" i="1" s="1"/>
  <c r="O17" i="6"/>
  <c r="R16" i="6"/>
  <c r="S16" i="6" s="1"/>
  <c r="N69" i="1"/>
  <c r="O69" i="1" s="1"/>
  <c r="Q70" i="1"/>
  <c r="S69" i="1"/>
  <c r="T69" i="1" s="1"/>
  <c r="F18" i="8" l="1"/>
  <c r="G18" i="8" s="1"/>
  <c r="D19" i="8"/>
  <c r="A18" i="8"/>
  <c r="B18" i="8" s="1"/>
  <c r="M21" i="8"/>
  <c r="I20" i="8"/>
  <c r="Z72" i="1"/>
  <c r="V71" i="1"/>
  <c r="O18" i="6"/>
  <c r="R17" i="6"/>
  <c r="S17" i="6" s="1"/>
  <c r="S70" i="1"/>
  <c r="T70" i="1" s="1"/>
  <c r="Q71" i="1"/>
  <c r="N70" i="1"/>
  <c r="O70" i="1" s="1"/>
  <c r="M22" i="8" l="1"/>
  <c r="I22" i="8" s="1"/>
  <c r="I21" i="8"/>
  <c r="F19" i="8"/>
  <c r="G19" i="8" s="1"/>
  <c r="D20" i="8"/>
  <c r="A19" i="8"/>
  <c r="B19" i="8" s="1"/>
  <c r="V72" i="1"/>
  <c r="Z73" i="1"/>
  <c r="V73" i="1" s="1"/>
  <c r="O19" i="6"/>
  <c r="R18" i="6"/>
  <c r="S18" i="6" s="1"/>
  <c r="Q72" i="1"/>
  <c r="S71" i="1"/>
  <c r="T71" i="1" s="1"/>
  <c r="N71" i="1"/>
  <c r="O71" i="1" s="1"/>
  <c r="F20" i="8" l="1"/>
  <c r="G20" i="8" s="1"/>
  <c r="D21" i="8"/>
  <c r="A20" i="8"/>
  <c r="B20" i="8" s="1"/>
  <c r="O20" i="6"/>
  <c r="R19" i="6"/>
  <c r="S19" i="6" s="1"/>
  <c r="Q73" i="1"/>
  <c r="S72" i="1"/>
  <c r="T72" i="1" s="1"/>
  <c r="N72" i="1"/>
  <c r="O72" i="1" s="1"/>
  <c r="F21" i="8" l="1"/>
  <c r="G21" i="8" s="1"/>
  <c r="D22" i="8"/>
  <c r="A21" i="8"/>
  <c r="B21" i="8" s="1"/>
  <c r="O21" i="6"/>
  <c r="R20" i="6"/>
  <c r="S20" i="6" s="1"/>
  <c r="S73" i="1"/>
  <c r="T73" i="1" s="1"/>
  <c r="N73" i="1"/>
  <c r="O73" i="1" s="1"/>
  <c r="F22" i="8" l="1"/>
  <c r="G22" i="8" s="1"/>
  <c r="A22" i="8"/>
  <c r="B22" i="8" s="1"/>
  <c r="R21" i="6"/>
  <c r="S21" i="6" s="1"/>
  <c r="O22" i="6"/>
  <c r="R22" i="6" l="1"/>
  <c r="S22" i="6" s="1"/>
  <c r="T2" i="6" l="1"/>
  <c r="V2" i="6" s="1"/>
</calcChain>
</file>

<file path=xl/sharedStrings.xml><?xml version="1.0" encoding="utf-8"?>
<sst xmlns="http://schemas.openxmlformats.org/spreadsheetml/2006/main" count="381" uniqueCount="284">
  <si>
    <t>m, kg/s</t>
  </si>
  <si>
    <t>V, m3</t>
  </si>
  <si>
    <t>Φ</t>
  </si>
  <si>
    <t>ρ, kg/m3</t>
  </si>
  <si>
    <t>Po</t>
  </si>
  <si>
    <t>P</t>
  </si>
  <si>
    <t>C, Pa-1</t>
  </si>
  <si>
    <t>t, s (1yr)</t>
  </si>
  <si>
    <t>yr</t>
  </si>
  <si>
    <t>F*G</t>
  </si>
  <si>
    <t>ln(t)</t>
  </si>
  <si>
    <t>ϒ</t>
  </si>
  <si>
    <t>W, kg/s</t>
  </si>
  <si>
    <t>t, s</t>
  </si>
  <si>
    <t>k, m2</t>
  </si>
  <si>
    <t>k, mD</t>
  </si>
  <si>
    <t>Φ, %</t>
  </si>
  <si>
    <t>μ, kg/ms</t>
  </si>
  <si>
    <t>c, kg/ms2</t>
  </si>
  <si>
    <t>r, m</t>
  </si>
  <si>
    <t>r, in</t>
  </si>
  <si>
    <t>r2, m2</t>
  </si>
  <si>
    <t>h, m</t>
  </si>
  <si>
    <t>P, kg/ms2 (Pa)</t>
  </si>
  <si>
    <t>Po, kg/ms2 (Pa)</t>
  </si>
  <si>
    <r>
      <t>4(</t>
    </r>
    <r>
      <rPr>
        <sz val="11"/>
        <color theme="1"/>
        <rFont val="Calibri"/>
        <family val="2"/>
      </rPr>
      <t>∏</t>
    </r>
    <r>
      <rPr>
        <sz val="11"/>
        <color theme="1"/>
        <rFont val="Times"/>
        <family val="2"/>
      </rPr>
      <t>)kh</t>
    </r>
  </si>
  <si>
    <t>Wν</t>
  </si>
  <si>
    <t>Φkcμr2</t>
  </si>
  <si>
    <t>Wv/4(∏)kh</t>
  </si>
  <si>
    <t>Pini, bar</t>
  </si>
  <si>
    <t>Pfin, bar</t>
  </si>
  <si>
    <t>w, kg/s</t>
  </si>
  <si>
    <r>
      <rPr>
        <sz val="11"/>
        <color theme="1"/>
        <rFont val="Calibri"/>
        <family val="2"/>
      </rPr>
      <t>ρ</t>
    </r>
    <r>
      <rPr>
        <sz val="11"/>
        <color theme="1"/>
        <rFont val="Times"/>
        <family val="2"/>
      </rPr>
      <t>, kg/m3</t>
    </r>
  </si>
  <si>
    <t>k, md</t>
  </si>
  <si>
    <t>A, m2</t>
  </si>
  <si>
    <r>
      <rPr>
        <sz val="11"/>
        <color theme="1"/>
        <rFont val="Calibri"/>
        <family val="2"/>
      </rPr>
      <t>μ</t>
    </r>
    <r>
      <rPr>
        <sz val="11"/>
        <color theme="1"/>
        <rFont val="Times"/>
        <family val="2"/>
      </rPr>
      <t>, kg/ms</t>
    </r>
  </si>
  <si>
    <t>L, m</t>
  </si>
  <si>
    <t>P1, kg/ms2</t>
  </si>
  <si>
    <t>P2, kg/ms2</t>
  </si>
  <si>
    <t>d</t>
  </si>
  <si>
    <t>f</t>
  </si>
  <si>
    <t>0, 1, 2, 3, 4, 5, 6, 7, 8, 9, 10, 11, 12, 13, 14, 15, 16, 17, 18, 19, 20, 21, 22, 23, 24, 25, 26, 27, 28, 29, 30, 31, 32, 33, 34, 35, 36, 37, 38, 39, 40, 41, 42, 43, 44, 45, 46, 47, 48, 49</t>
  </si>
  <si>
    <t>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</t>
  </si>
  <si>
    <t>2450,</t>
  </si>
  <si>
    <t>2451,</t>
  </si>
  <si>
    <t>2452,</t>
  </si>
  <si>
    <t>2453,</t>
  </si>
  <si>
    <t>2454,</t>
  </si>
  <si>
    <t>2455,</t>
  </si>
  <si>
    <t>1,</t>
  </si>
  <si>
    <t>2,</t>
  </si>
  <si>
    <t>3,</t>
  </si>
  <si>
    <t>4,</t>
  </si>
  <si>
    <t>5,</t>
  </si>
  <si>
    <t>6,</t>
  </si>
  <si>
    <t>7,</t>
  </si>
  <si>
    <t>8,</t>
  </si>
  <si>
    <t xml:space="preserve">0, </t>
  </si>
  <si>
    <t>9,</t>
  </si>
  <si>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</si>
  <si>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</si>
  <si>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</si>
  <si>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</si>
  <si>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</si>
  <si>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</si>
  <si>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</si>
  <si>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</si>
  <si>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</si>
  <si>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</si>
  <si>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</si>
  <si>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</si>
  <si>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</si>
  <si>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</si>
  <si>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</si>
  <si>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</si>
  <si>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</si>
  <si>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</si>
  <si>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</si>
  <si>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</si>
  <si>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</si>
  <si>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</si>
  <si>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</si>
  <si>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</si>
  <si>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</si>
  <si>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</si>
  <si>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</si>
  <si>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</si>
  <si>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</si>
  <si>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</si>
  <si>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</si>
  <si>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</si>
  <si>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</si>
  <si>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</si>
  <si>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</si>
  <si>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</si>
  <si>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</si>
  <si>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</si>
  <si>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</si>
  <si>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</si>
  <si>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 xml:space="preserve">2450, </t>
  </si>
  <si>
    <t>2456,</t>
  </si>
  <si>
    <t>2457,</t>
  </si>
  <si>
    <t>2458,</t>
  </si>
  <si>
    <t>2459,</t>
  </si>
  <si>
    <t>2460,</t>
  </si>
  <si>
    <t>2461,</t>
  </si>
  <si>
    <t>2462,</t>
  </si>
  <si>
    <t>2463,</t>
  </si>
  <si>
    <t>2464,</t>
  </si>
  <si>
    <t>2465,</t>
  </si>
  <si>
    <t>2466,</t>
  </si>
  <si>
    <t>2467,</t>
  </si>
  <si>
    <t>2468,</t>
  </si>
  <si>
    <t>2469,</t>
  </si>
  <si>
    <t>2470,</t>
  </si>
  <si>
    <t>2471,</t>
  </si>
  <si>
    <t>2472,</t>
  </si>
  <si>
    <t>2473,</t>
  </si>
  <si>
    <t>2474,</t>
  </si>
  <si>
    <t>2475,</t>
  </si>
  <si>
    <t>2476,</t>
  </si>
  <si>
    <t>2477,</t>
  </si>
  <si>
    <t>2478,</t>
  </si>
  <si>
    <t>2479,</t>
  </si>
  <si>
    <t>2480,</t>
  </si>
  <si>
    <t>2481,</t>
  </si>
  <si>
    <t>2482,</t>
  </si>
  <si>
    <t>2483,</t>
  </si>
  <si>
    <t>2484,</t>
  </si>
  <si>
    <t>2485,</t>
  </si>
  <si>
    <t>2486,</t>
  </si>
  <si>
    <t>2487,</t>
  </si>
  <si>
    <t>2488,</t>
  </si>
  <si>
    <t>2489,</t>
  </si>
  <si>
    <t>2490,</t>
  </si>
  <si>
    <t>2491,</t>
  </si>
  <si>
    <t>2492,</t>
  </si>
  <si>
    <t>2493,</t>
  </si>
  <si>
    <t>2494,</t>
  </si>
  <si>
    <t>2495,</t>
  </si>
  <si>
    <t>2496,</t>
  </si>
  <si>
    <t>2497,</t>
  </si>
  <si>
    <t>2498,</t>
  </si>
  <si>
    <t>2499,</t>
  </si>
  <si>
    <t>1200,</t>
  </si>
  <si>
    <t>1201,</t>
  </si>
  <si>
    <t>1202,</t>
  </si>
  <si>
    <t>1203,</t>
  </si>
  <si>
    <t>1204,</t>
  </si>
  <si>
    <t>1205,</t>
  </si>
  <si>
    <t>1206,</t>
  </si>
  <si>
    <t>1207,</t>
  </si>
  <si>
    <t>1208,</t>
  </si>
  <si>
    <t>1209,</t>
  </si>
  <si>
    <t>1210,</t>
  </si>
  <si>
    <t>1211,</t>
  </si>
  <si>
    <t>1212,</t>
  </si>
  <si>
    <t>1213,</t>
  </si>
  <si>
    <t>1214,</t>
  </si>
  <si>
    <t>1215,</t>
  </si>
  <si>
    <t>1216,</t>
  </si>
  <si>
    <t>1217,</t>
  </si>
  <si>
    <t>1218,</t>
  </si>
  <si>
    <t>1219,</t>
  </si>
  <si>
    <t>1220,</t>
  </si>
  <si>
    <t>1221,</t>
  </si>
  <si>
    <t>1222,</t>
  </si>
  <si>
    <t>1223,</t>
  </si>
  <si>
    <t>1224,</t>
  </si>
  <si>
    <t>1225,</t>
  </si>
  <si>
    <t>1226,</t>
  </si>
  <si>
    <t>1227,</t>
  </si>
  <si>
    <t>1228,</t>
  </si>
  <si>
    <t>1229,</t>
  </si>
  <si>
    <t>1230,</t>
  </si>
  <si>
    <t>1231,</t>
  </si>
  <si>
    <t>1232,</t>
  </si>
  <si>
    <t>1233,</t>
  </si>
  <si>
    <t>1234,</t>
  </si>
  <si>
    <t>1235,</t>
  </si>
  <si>
    <t>1236,</t>
  </si>
  <si>
    <t>1237,</t>
  </si>
  <si>
    <t>1238,</t>
  </si>
  <si>
    <t>1239,</t>
  </si>
  <si>
    <t>1240,</t>
  </si>
  <si>
    <t>1241,</t>
  </si>
  <si>
    <t>1242,</t>
  </si>
  <si>
    <t>1243,</t>
  </si>
  <si>
    <t>1244,</t>
  </si>
  <si>
    <t>1245,</t>
  </si>
  <si>
    <t>1246,</t>
  </si>
  <si>
    <t>1247,</t>
  </si>
  <si>
    <t>1248,</t>
  </si>
  <si>
    <t>1249,</t>
  </si>
  <si>
    <t>Viscosity</t>
  </si>
  <si>
    <t>_x001F_68.05</t>
  </si>
  <si>
    <t>_x001F_32.74</t>
  </si>
  <si>
    <r>
      <t>T (</t>
    </r>
    <r>
      <rPr>
        <sz val="11"/>
        <color theme="1"/>
        <rFont val="Times New Roman"/>
        <family val="1"/>
      </rPr>
      <t>℃</t>
    </r>
    <r>
      <rPr>
        <sz val="11"/>
        <color theme="1"/>
        <rFont val="Times"/>
        <family val="2"/>
      </rPr>
      <t>)</t>
    </r>
  </si>
  <si>
    <t>P (bar)</t>
  </si>
  <si>
    <t>—</t>
  </si>
  <si>
    <t>_x001F_</t>
  </si>
  <si>
    <t>vf.1e3</t>
  </si>
  <si>
    <t>Specific Volume</t>
  </si>
  <si>
    <t>m3/kg</t>
  </si>
  <si>
    <t>vg</t>
  </si>
  <si>
    <t>Heat of vapourisation</t>
  </si>
  <si>
    <t>hfg</t>
  </si>
  <si>
    <t>kJ/kg</t>
  </si>
  <si>
    <t>Pressure</t>
  </si>
  <si>
    <t>Temperature</t>
  </si>
  <si>
    <t>Specific heat</t>
  </si>
  <si>
    <t>kJ/kgK</t>
  </si>
  <si>
    <t>cpf</t>
  </si>
  <si>
    <t>cpg</t>
  </si>
  <si>
    <t>N.s/m2</t>
  </si>
  <si>
    <t>uf.1e6</t>
  </si>
  <si>
    <t>N.s/m3</t>
  </si>
  <si>
    <t>ug.1e6</t>
  </si>
  <si>
    <t>Thermal conductivity</t>
  </si>
  <si>
    <t>W/mK</t>
  </si>
  <si>
    <t>kf.1e3</t>
  </si>
  <si>
    <t>Prandtl Number</t>
  </si>
  <si>
    <t>Prf</t>
  </si>
  <si>
    <t>Prg</t>
  </si>
  <si>
    <t>Surface tension</t>
  </si>
  <si>
    <t>N/m</t>
  </si>
  <si>
    <t>of.1e3</t>
  </si>
  <si>
    <t>kg.1e3</t>
  </si>
  <si>
    <t>Expansion coefficient</t>
  </si>
  <si>
    <t>K-1</t>
  </si>
  <si>
    <t>bf.1e6</t>
  </si>
  <si>
    <r>
      <t>ν</t>
    </r>
    <r>
      <rPr>
        <sz val="11"/>
        <color rgb="FF000000"/>
        <rFont val="Times"/>
        <family val="2"/>
      </rPr>
      <t>, m2/s</t>
    </r>
  </si>
  <si>
    <t>day</t>
  </si>
  <si>
    <t>4kt</t>
  </si>
  <si>
    <t>4kt/Φkcμr2</t>
  </si>
  <si>
    <t>ln(4kt/Φkcμr2)</t>
  </si>
  <si>
    <t>Wv/4(∏)kh{ln(4kt/Φkcμr2)-ϒ}</t>
  </si>
  <si>
    <t>ℒm</t>
  </si>
  <si>
    <t>c, Pa-1</t>
  </si>
  <si>
    <t>Wt</t>
  </si>
  <si>
    <t>Wt/ℒm</t>
  </si>
  <si>
    <t>P, Pa</t>
  </si>
  <si>
    <t>P, atm</t>
  </si>
  <si>
    <t>Po, Pa</t>
  </si>
  <si>
    <t>Numerical</t>
  </si>
  <si>
    <t>t, days</t>
  </si>
  <si>
    <t>Theoretical</t>
  </si>
  <si>
    <t>C, bar-1</t>
  </si>
  <si>
    <t>50.12525914120975, 20.42545425367089</t>
  </si>
  <si>
    <t>Grobla, Poland</t>
  </si>
  <si>
    <t>46.22462475484745, 20.48111391511377</t>
  </si>
  <si>
    <t>Makó</t>
  </si>
  <si>
    <t>47.50100616250408, 19.89890607076834</t>
  </si>
  <si>
    <t>Jászberény</t>
  </si>
  <si>
    <t>47.64096033322675, 19.600492024748135</t>
  </si>
  <si>
    <t>Tura, Tura, Hungary</t>
  </si>
  <si>
    <t>46.60485274258679, 16.610154798922924</t>
  </si>
  <si>
    <t>Iklódbördőce, Hungary</t>
  </si>
  <si>
    <t>46.213954120210914, 19.370519219225052</t>
  </si>
  <si>
    <t>Mélykút, Hungary</t>
  </si>
  <si>
    <t>46.86701667877975, 16.794405633121368</t>
  </si>
  <si>
    <t>Andrashida</t>
  </si>
  <si>
    <t>Longitude</t>
  </si>
  <si>
    <t>Latitude</t>
  </si>
  <si>
    <t>phi</t>
  </si>
  <si>
    <t>Vr</t>
  </si>
  <si>
    <t>rhom</t>
  </si>
  <si>
    <t>cm</t>
  </si>
  <si>
    <t>cpw</t>
  </si>
  <si>
    <t>rhow</t>
  </si>
  <si>
    <t>&lt;rho_C&gt;</t>
  </si>
  <si>
    <t>winj</t>
  </si>
  <si>
    <t>hinj</t>
  </si>
  <si>
    <t>wp</t>
  </si>
  <si>
    <t>hp</t>
  </si>
  <si>
    <t>wphp-wihi</t>
  </si>
  <si>
    <t>(wphp-wihi)/&lt;rhoC&gt;</t>
  </si>
  <si>
    <t>t, sec</t>
  </si>
  <si>
    <t>T</t>
  </si>
  <si>
    <t>dT</t>
  </si>
  <si>
    <t>dt</t>
  </si>
  <si>
    <t>R=winj*hinj</t>
  </si>
  <si>
    <t>k</t>
  </si>
  <si>
    <t>W/ℒm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</si>
</sst>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000000000000000"/>
    <numFmt numFmtId="165" formatCode="0.00000000000000000000000000000"/>
    <numFmt numFmtId="166" formatCode="0.0000000"/>
  </numFmts>
  <fonts count="9" x14ac:knownFonts="1">
    <font>
      <sz val="11"/>
      <color theme="1"/>
      <name val="Times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Times"/>
      <family val="2"/>
    </font>
    <font>
      <sz val="11"/>
      <color rgb="FF000000"/>
      <name val="Times"/>
      <family val="2"/>
    </font>
    <font>
      <sz val="11"/>
      <color rgb="FF000000"/>
      <name val="Calibri"/>
      <family val="2"/>
    </font>
    <font>
      <sz val="11"/>
      <color theme="1"/>
      <name val="Times"/>
      <family val="1"/>
    </font>
    <font>
      <sz val="11"/>
      <color theme="1"/>
      <name val="Modern Love"/>
      <family val="5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/>
    <xf numFmtId="2" fontId="0" fillId="0" borderId="0" xfId="0" quotePrefix="1" applyNumberFormat="1"/>
    <xf numFmtId="0" fontId="0" fillId="2" borderId="0" xfId="0" applyFill="1"/>
    <xf numFmtId="166" fontId="0" fillId="0" borderId="0" xfId="0" applyNumberFormat="1"/>
    <xf numFmtId="0" fontId="0" fillId="0" borderId="1" xfId="0" applyBorder="1"/>
    <xf numFmtId="0" fontId="0" fillId="0" borderId="1" xfId="0" quotePrefix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48DF4E1-2B4A-441B-B16F-349B241033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sim_w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one_cell_1e7_vol_onur2008!$AD$16:$AD$30</c:f>
              <c:numCache>
                <c:formatCode>General</c:formatCode>
                <c:ptCount val="15"/>
                <c:pt idx="0">
                  <c:v>0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0.29166666666666669</c:v>
                </c:pt>
                <c:pt idx="4">
                  <c:v>0.625</c:v>
                </c:pt>
                <c:pt idx="5">
                  <c:v>1.2916666666666667</c:v>
                </c:pt>
                <c:pt idx="6">
                  <c:v>2.2916666666666665</c:v>
                </c:pt>
                <c:pt idx="7">
                  <c:v>3.2916666666666665</c:v>
                </c:pt>
                <c:pt idx="8">
                  <c:v>4.291666666666667</c:v>
                </c:pt>
                <c:pt idx="9">
                  <c:v>5.291666666666667</c:v>
                </c:pt>
                <c:pt idx="10">
                  <c:v>6.291666666666667</c:v>
                </c:pt>
                <c:pt idx="11">
                  <c:v>7.291666666666667</c:v>
                </c:pt>
                <c:pt idx="12">
                  <c:v>8.2916666666666661</c:v>
                </c:pt>
                <c:pt idx="13">
                  <c:v>9.2916666666666661</c:v>
                </c:pt>
                <c:pt idx="14">
                  <c:v>10</c:v>
                </c:pt>
              </c:numCache>
            </c:numRef>
          </c:xVal>
          <c:yVal>
            <c:numRef>
              <c:f>one_cell_1e7_vol_onur2008!$AA$16:$AA$30</c:f>
              <c:numCache>
                <c:formatCode>0.00</c:formatCode>
                <c:ptCount val="15"/>
                <c:pt idx="0">
                  <c:v>49.34616333580064</c:v>
                </c:pt>
                <c:pt idx="1">
                  <c:v>49.34616333580064</c:v>
                </c:pt>
                <c:pt idx="2">
                  <c:v>49.34616333580064</c:v>
                </c:pt>
                <c:pt idx="3">
                  <c:v>49.087392055267706</c:v>
                </c:pt>
                <c:pt idx="4">
                  <c:v>48.569849494201826</c:v>
                </c:pt>
                <c:pt idx="5">
                  <c:v>47.535060449050086</c:v>
                </c:pt>
                <c:pt idx="6">
                  <c:v>45.98351838144584</c:v>
                </c:pt>
                <c:pt idx="7">
                  <c:v>44.433061929434984</c:v>
                </c:pt>
                <c:pt idx="8">
                  <c:v>42.883691093017518</c:v>
                </c:pt>
                <c:pt idx="9">
                  <c:v>41.335405872193434</c:v>
                </c:pt>
                <c:pt idx="10">
                  <c:v>39.788206266962746</c:v>
                </c:pt>
                <c:pt idx="11">
                  <c:v>38.241993584998767</c:v>
                </c:pt>
                <c:pt idx="12">
                  <c:v>36.696866518628177</c:v>
                </c:pt>
                <c:pt idx="13">
                  <c:v>35.152825067850976</c:v>
                </c:pt>
                <c:pt idx="14">
                  <c:v>34.06000493461633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3D-439C-85E2-60377367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17903"/>
        <c:axId val="431418319"/>
      </c:scatterChar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one_cell_1e7_vol_onur2008!$AD$16:$AD$30</c:f>
              <c:numCache>
                <c:formatCode>General</c:formatCode>
                <c:ptCount val="15"/>
                <c:pt idx="0">
                  <c:v>0</c:v>
                </c:pt>
                <c:pt idx="1">
                  <c:v>4.1666666666666664E-2</c:v>
                </c:pt>
                <c:pt idx="2">
                  <c:v>0.125</c:v>
                </c:pt>
                <c:pt idx="3">
                  <c:v>0.29166666666666669</c:v>
                </c:pt>
                <c:pt idx="4">
                  <c:v>0.625</c:v>
                </c:pt>
                <c:pt idx="5">
                  <c:v>1.2916666666666667</c:v>
                </c:pt>
                <c:pt idx="6">
                  <c:v>2.2916666666666665</c:v>
                </c:pt>
                <c:pt idx="7">
                  <c:v>3.2916666666666665</c:v>
                </c:pt>
                <c:pt idx="8">
                  <c:v>4.291666666666667</c:v>
                </c:pt>
                <c:pt idx="9">
                  <c:v>5.291666666666667</c:v>
                </c:pt>
                <c:pt idx="10">
                  <c:v>6.291666666666667</c:v>
                </c:pt>
                <c:pt idx="11">
                  <c:v>7.291666666666667</c:v>
                </c:pt>
                <c:pt idx="12">
                  <c:v>8.2916666666666661</c:v>
                </c:pt>
                <c:pt idx="13">
                  <c:v>9.2916666666666661</c:v>
                </c:pt>
                <c:pt idx="14">
                  <c:v>10</c:v>
                </c:pt>
              </c:numCache>
            </c:numRef>
          </c:xVal>
          <c:yVal>
            <c:numRef>
              <c:f>one_cell_1e7_vol_onur2008!$O$17:$O$32</c:f>
              <c:numCache>
                <c:formatCode>0.00</c:formatCode>
                <c:ptCount val="16"/>
                <c:pt idx="0">
                  <c:v>49.34616333580064</c:v>
                </c:pt>
                <c:pt idx="1">
                  <c:v>49.274236269342545</c:v>
                </c:pt>
                <c:pt idx="2">
                  <c:v>49.130382136426334</c:v>
                </c:pt>
                <c:pt idx="3">
                  <c:v>48.842673870593941</c:v>
                </c:pt>
                <c:pt idx="4">
                  <c:v>48.267257338929127</c:v>
                </c:pt>
                <c:pt idx="5">
                  <c:v>47.116424275599513</c:v>
                </c:pt>
                <c:pt idx="6">
                  <c:v>45.390174680605085</c:v>
                </c:pt>
                <c:pt idx="7">
                  <c:v>43.663925085610671</c:v>
                </c:pt>
                <c:pt idx="8">
                  <c:v>41.937675490616243</c:v>
                </c:pt>
                <c:pt idx="9">
                  <c:v>40.211425895621822</c:v>
                </c:pt>
                <c:pt idx="10">
                  <c:v>38.485176300627401</c:v>
                </c:pt>
                <c:pt idx="11">
                  <c:v>36.758926705632973</c:v>
                </c:pt>
                <c:pt idx="12">
                  <c:v>35.032677110638552</c:v>
                </c:pt>
                <c:pt idx="13">
                  <c:v>33.306427515644131</c:v>
                </c:pt>
                <c:pt idx="14">
                  <c:v>32.083667385856415</c:v>
                </c:pt>
                <c:pt idx="15">
                  <c:v>32.083667385856415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3D-439C-85E2-60377367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52607"/>
        <c:axId val="444058431"/>
      </c:scatterChart>
      <c:valAx>
        <c:axId val="43141790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18319"/>
        <c:crosses val="autoZero"/>
        <c:crossBetween val="midCat"/>
      </c:valAx>
      <c:valAx>
        <c:axId val="431418319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atm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17903"/>
        <c:crosses val="autoZero"/>
        <c:crossBetween val="midCat"/>
      </c:valAx>
      <c:valAx>
        <c:axId val="444058431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444052607"/>
        <c:crosses val="max"/>
        <c:crossBetween val="midCat"/>
      </c:valAx>
      <c:valAx>
        <c:axId val="4440526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44058431"/>
        <c:crosses val="max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647701</xdr:colOff>
      <xdr:row>32</xdr:row>
      <xdr:rowOff>152400</xdr:rowOff>
    </xdr:from>
    <xdr:to>
      <xdr:col>19</xdr:col>
      <xdr:colOff>352426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48414-36D4-41D7-9F47-77CB58D31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960B4-B568-4DB4-935B-3FAAF5B1150C}">
  <dimension ref="A1:V22"/>
  <sheetViews>
    <sheetView tabSelected="1" workbookViewId="0">
      <selection activeCell="O1" sqref="O1"/>
    </sheetView>
  </sheetViews>
  <sheetFormatPr defaultRowHeight="15" x14ac:dyDescent="0.25"/>
  <cols>
    <col min="7" max="7" width="17.85546875" bestFit="1" customWidth="1"/>
    <col min="10" max="10" width="10.5703125" bestFit="1" customWidth="1"/>
    <col min="13" max="13" width="11.5703125" bestFit="1" customWidth="1"/>
  </cols>
  <sheetData>
    <row r="1" spans="1:22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281</v>
      </c>
      <c r="K1" t="s">
        <v>273</v>
      </c>
      <c r="L1" t="s">
        <v>274</v>
      </c>
      <c r="M1" t="s">
        <v>282</v>
      </c>
      <c r="N1" t="s">
        <v>275</v>
      </c>
      <c r="O1" t="s">
        <v>276</v>
      </c>
      <c r="P1" t="s">
        <v>277</v>
      </c>
      <c r="Q1" t="s">
        <v>245</v>
      </c>
      <c r="R1" t="s">
        <v>278</v>
      </c>
      <c r="S1" t="s">
        <v>278</v>
      </c>
      <c r="T1" t="s">
        <v>279</v>
      </c>
      <c r="U1" t="s">
        <v>280</v>
      </c>
    </row>
    <row r="2" spans="1:22" x14ac:dyDescent="0.25">
      <c r="A2">
        <v>0.2</v>
      </c>
      <c r="B2" s="5">
        <v>10000000</v>
      </c>
      <c r="C2">
        <v>2650</v>
      </c>
      <c r="D2">
        <v>1000</v>
      </c>
      <c r="E2">
        <v>4200</v>
      </c>
      <c r="F2">
        <v>924.16459719999898</v>
      </c>
      <c r="G2" s="3">
        <f>((1-A2)*B2*C2*D2)+(A2*B2*E2*F2)</f>
        <v>28962982616479.992</v>
      </c>
      <c r="H2">
        <v>15</v>
      </c>
      <c r="I2" s="5">
        <v>255300</v>
      </c>
      <c r="J2" s="3">
        <f>H2*I2</f>
        <v>3829500</v>
      </c>
      <c r="K2">
        <v>20</v>
      </c>
      <c r="L2" s="5">
        <v>592216</v>
      </c>
      <c r="M2" s="3">
        <f>K2*L2</f>
        <v>11844320</v>
      </c>
      <c r="N2" s="5">
        <f>(H2*I2)-(K2*L2)</f>
        <v>-8014820</v>
      </c>
      <c r="O2" s="5">
        <f>N2/G2</f>
        <v>-2.7672633395980263E-7</v>
      </c>
      <c r="P2" s="5">
        <v>0</v>
      </c>
      <c r="Q2" s="3">
        <f>CONVERT(P2,"sec","day")</f>
        <v>0</v>
      </c>
      <c r="R2" s="5">
        <f>P2*O2</f>
        <v>0</v>
      </c>
      <c r="S2" s="3">
        <f>140+R2</f>
        <v>140</v>
      </c>
      <c r="T2" s="5" t="e">
        <f>#REF!-R2</f>
        <v>#REF!</v>
      </c>
      <c r="U2" s="5" t="e">
        <f>#REF!-P2</f>
        <v>#REF!</v>
      </c>
      <c r="V2" s="5" t="e">
        <f>T2/U2</f>
        <v>#REF!</v>
      </c>
    </row>
    <row r="3" spans="1:22" x14ac:dyDescent="0.25">
      <c r="A3">
        <f>A2</f>
        <v>0.2</v>
      </c>
      <c r="B3">
        <f t="shared" ref="B3:O18" si="0">B2</f>
        <v>10000000</v>
      </c>
      <c r="C3">
        <f t="shared" si="0"/>
        <v>2650</v>
      </c>
      <c r="D3">
        <f t="shared" si="0"/>
        <v>1000</v>
      </c>
      <c r="E3">
        <f t="shared" si="0"/>
        <v>4200</v>
      </c>
      <c r="F3">
        <f t="shared" si="0"/>
        <v>924.16459719999898</v>
      </c>
      <c r="G3" s="3">
        <f>G2</f>
        <v>28962982616479.992</v>
      </c>
      <c r="H3">
        <f t="shared" si="0"/>
        <v>15</v>
      </c>
      <c r="I3">
        <f t="shared" si="0"/>
        <v>255300</v>
      </c>
      <c r="J3" s="5">
        <f t="shared" ref="J3:J22" si="1">H3*I3</f>
        <v>3829500</v>
      </c>
      <c r="K3">
        <f t="shared" si="0"/>
        <v>20</v>
      </c>
      <c r="L3">
        <f t="shared" si="0"/>
        <v>592216</v>
      </c>
      <c r="M3" s="5">
        <f t="shared" ref="M3:M22" si="2">K3*L3</f>
        <v>11844320</v>
      </c>
      <c r="N3">
        <f t="shared" si="0"/>
        <v>-8014820</v>
      </c>
      <c r="O3">
        <f t="shared" si="0"/>
        <v>-2.7672633395980263E-7</v>
      </c>
      <c r="P3">
        <v>43200</v>
      </c>
      <c r="Q3" s="3">
        <f t="shared" ref="Q3:Q22" si="3">CONVERT(P3,"sec","day")</f>
        <v>0.5</v>
      </c>
      <c r="R3" s="5">
        <f t="shared" ref="R3:R22" si="4">P3*O3</f>
        <v>-1.1954577627063473E-2</v>
      </c>
      <c r="S3" s="3">
        <f>140+R3</f>
        <v>139.98804542237295</v>
      </c>
    </row>
    <row r="4" spans="1:22" x14ac:dyDescent="0.25">
      <c r="A4">
        <f t="shared" ref="A4:O22" si="5">A3</f>
        <v>0.2</v>
      </c>
      <c r="B4">
        <f t="shared" si="0"/>
        <v>10000000</v>
      </c>
      <c r="C4">
        <f t="shared" si="0"/>
        <v>2650</v>
      </c>
      <c r="D4">
        <f t="shared" si="0"/>
        <v>1000</v>
      </c>
      <c r="E4">
        <f t="shared" si="0"/>
        <v>4200</v>
      </c>
      <c r="F4">
        <f t="shared" si="0"/>
        <v>924.16459719999898</v>
      </c>
      <c r="G4">
        <f t="shared" si="0"/>
        <v>28962982616479.992</v>
      </c>
      <c r="H4">
        <f t="shared" si="0"/>
        <v>15</v>
      </c>
      <c r="I4">
        <f t="shared" si="0"/>
        <v>255300</v>
      </c>
      <c r="J4" s="5">
        <f t="shared" si="1"/>
        <v>3829500</v>
      </c>
      <c r="K4">
        <f t="shared" si="0"/>
        <v>20</v>
      </c>
      <c r="L4">
        <f t="shared" si="0"/>
        <v>592216</v>
      </c>
      <c r="M4" s="5">
        <f t="shared" si="2"/>
        <v>11844320</v>
      </c>
      <c r="N4">
        <f t="shared" si="0"/>
        <v>-8014820</v>
      </c>
      <c r="O4">
        <f t="shared" si="0"/>
        <v>-2.7672633395980263E-7</v>
      </c>
      <c r="P4">
        <v>86400</v>
      </c>
      <c r="Q4" s="3">
        <f t="shared" si="3"/>
        <v>1</v>
      </c>
      <c r="R4" s="5">
        <f t="shared" si="4"/>
        <v>-2.3909155254126947E-2</v>
      </c>
      <c r="S4" s="3">
        <f t="shared" ref="S4:S22" si="6">140+R4</f>
        <v>139.97609084474587</v>
      </c>
    </row>
    <row r="5" spans="1:22" x14ac:dyDescent="0.25">
      <c r="A5">
        <f t="shared" si="5"/>
        <v>0.2</v>
      </c>
      <c r="B5">
        <f t="shared" si="0"/>
        <v>10000000</v>
      </c>
      <c r="C5">
        <f t="shared" si="0"/>
        <v>2650</v>
      </c>
      <c r="D5">
        <f t="shared" si="0"/>
        <v>1000</v>
      </c>
      <c r="E5">
        <f t="shared" si="0"/>
        <v>4200</v>
      </c>
      <c r="F5">
        <f t="shared" si="0"/>
        <v>924.16459719999898</v>
      </c>
      <c r="G5">
        <f t="shared" si="0"/>
        <v>28962982616479.992</v>
      </c>
      <c r="H5">
        <f t="shared" si="0"/>
        <v>15</v>
      </c>
      <c r="I5">
        <f t="shared" si="0"/>
        <v>255300</v>
      </c>
      <c r="J5" s="5">
        <f t="shared" si="1"/>
        <v>3829500</v>
      </c>
      <c r="K5">
        <f t="shared" si="0"/>
        <v>20</v>
      </c>
      <c r="L5">
        <f t="shared" si="0"/>
        <v>592216</v>
      </c>
      <c r="M5" s="5">
        <f t="shared" si="2"/>
        <v>11844320</v>
      </c>
      <c r="N5">
        <f t="shared" si="0"/>
        <v>-8014820</v>
      </c>
      <c r="O5">
        <f t="shared" si="0"/>
        <v>-2.7672633395980263E-7</v>
      </c>
      <c r="P5" s="5">
        <v>129600</v>
      </c>
      <c r="Q5" s="3">
        <f t="shared" si="3"/>
        <v>1.5</v>
      </c>
      <c r="R5" s="5">
        <f t="shared" si="4"/>
        <v>-3.5863732881190422E-2</v>
      </c>
      <c r="S5" s="3">
        <f t="shared" si="6"/>
        <v>139.96413626711882</v>
      </c>
    </row>
    <row r="6" spans="1:22" x14ac:dyDescent="0.25">
      <c r="A6">
        <f t="shared" si="5"/>
        <v>0.2</v>
      </c>
      <c r="B6">
        <f t="shared" si="0"/>
        <v>10000000</v>
      </c>
      <c r="C6">
        <f t="shared" si="0"/>
        <v>2650</v>
      </c>
      <c r="D6">
        <f t="shared" si="0"/>
        <v>1000</v>
      </c>
      <c r="E6">
        <f t="shared" si="0"/>
        <v>4200</v>
      </c>
      <c r="F6">
        <f t="shared" si="0"/>
        <v>924.16459719999898</v>
      </c>
      <c r="G6">
        <f t="shared" si="0"/>
        <v>28962982616479.992</v>
      </c>
      <c r="H6">
        <f t="shared" si="0"/>
        <v>15</v>
      </c>
      <c r="I6">
        <f t="shared" si="0"/>
        <v>255300</v>
      </c>
      <c r="J6" s="5">
        <f t="shared" si="1"/>
        <v>3829500</v>
      </c>
      <c r="K6">
        <f t="shared" si="0"/>
        <v>20</v>
      </c>
      <c r="L6">
        <f t="shared" si="0"/>
        <v>592216</v>
      </c>
      <c r="M6" s="5">
        <f t="shared" si="2"/>
        <v>11844320</v>
      </c>
      <c r="N6">
        <f t="shared" si="0"/>
        <v>-8014820</v>
      </c>
      <c r="O6">
        <f t="shared" si="0"/>
        <v>-2.7672633395980263E-7</v>
      </c>
      <c r="P6">
        <v>172800</v>
      </c>
      <c r="Q6" s="3">
        <f t="shared" si="3"/>
        <v>2</v>
      </c>
      <c r="R6" s="5">
        <f t="shared" si="4"/>
        <v>-4.7818310508253893E-2</v>
      </c>
      <c r="S6" s="3">
        <f t="shared" si="6"/>
        <v>139.95218168949174</v>
      </c>
    </row>
    <row r="7" spans="1:22" x14ac:dyDescent="0.25">
      <c r="A7">
        <f t="shared" si="5"/>
        <v>0.2</v>
      </c>
      <c r="B7">
        <f t="shared" si="0"/>
        <v>10000000</v>
      </c>
      <c r="C7">
        <f t="shared" si="0"/>
        <v>2650</v>
      </c>
      <c r="D7">
        <f t="shared" si="0"/>
        <v>1000</v>
      </c>
      <c r="E7">
        <f t="shared" si="0"/>
        <v>4200</v>
      </c>
      <c r="F7">
        <f t="shared" si="0"/>
        <v>924.16459719999898</v>
      </c>
      <c r="G7">
        <f t="shared" si="0"/>
        <v>28962982616479.992</v>
      </c>
      <c r="H7">
        <f t="shared" si="0"/>
        <v>15</v>
      </c>
      <c r="I7">
        <f t="shared" si="0"/>
        <v>255300</v>
      </c>
      <c r="J7" s="5">
        <f t="shared" si="1"/>
        <v>3829500</v>
      </c>
      <c r="K7">
        <f t="shared" si="0"/>
        <v>20</v>
      </c>
      <c r="L7">
        <f t="shared" si="0"/>
        <v>592216</v>
      </c>
      <c r="M7" s="5">
        <f t="shared" si="2"/>
        <v>11844320</v>
      </c>
      <c r="N7">
        <f t="shared" si="0"/>
        <v>-8014820</v>
      </c>
      <c r="O7">
        <f t="shared" si="0"/>
        <v>-2.7672633395980263E-7</v>
      </c>
      <c r="P7">
        <v>216000</v>
      </c>
      <c r="Q7" s="3">
        <f t="shared" si="3"/>
        <v>2.5</v>
      </c>
      <c r="R7" s="5">
        <f t="shared" si="4"/>
        <v>-5.9772888135317365E-2</v>
      </c>
      <c r="S7" s="3">
        <f t="shared" si="6"/>
        <v>139.94022711186469</v>
      </c>
    </row>
    <row r="8" spans="1:22" x14ac:dyDescent="0.25">
      <c r="A8">
        <f t="shared" si="5"/>
        <v>0.2</v>
      </c>
      <c r="B8">
        <f t="shared" si="0"/>
        <v>10000000</v>
      </c>
      <c r="C8">
        <f t="shared" si="0"/>
        <v>2650</v>
      </c>
      <c r="D8">
        <f t="shared" si="0"/>
        <v>1000</v>
      </c>
      <c r="E8">
        <f t="shared" si="0"/>
        <v>4200</v>
      </c>
      <c r="F8">
        <f t="shared" si="0"/>
        <v>924.16459719999898</v>
      </c>
      <c r="G8">
        <f t="shared" si="0"/>
        <v>28962982616479.992</v>
      </c>
      <c r="H8">
        <f t="shared" si="0"/>
        <v>15</v>
      </c>
      <c r="I8">
        <f t="shared" si="0"/>
        <v>255300</v>
      </c>
      <c r="J8" s="5">
        <f t="shared" si="1"/>
        <v>3829500</v>
      </c>
      <c r="K8">
        <f t="shared" si="0"/>
        <v>20</v>
      </c>
      <c r="L8">
        <f t="shared" si="0"/>
        <v>592216</v>
      </c>
      <c r="M8" s="5">
        <f t="shared" si="2"/>
        <v>11844320</v>
      </c>
      <c r="N8">
        <f t="shared" si="0"/>
        <v>-8014820</v>
      </c>
      <c r="O8">
        <f t="shared" si="0"/>
        <v>-2.7672633395980263E-7</v>
      </c>
      <c r="P8" s="5">
        <v>259200</v>
      </c>
      <c r="Q8" s="3">
        <f t="shared" si="3"/>
        <v>3</v>
      </c>
      <c r="R8" s="5">
        <f t="shared" si="4"/>
        <v>-7.1727465762380843E-2</v>
      </c>
      <c r="S8" s="3">
        <f t="shared" si="6"/>
        <v>139.92827253423761</v>
      </c>
      <c r="U8" s="5"/>
    </row>
    <row r="9" spans="1:22" x14ac:dyDescent="0.25">
      <c r="A9">
        <f t="shared" si="5"/>
        <v>0.2</v>
      </c>
      <c r="B9">
        <f t="shared" si="0"/>
        <v>10000000</v>
      </c>
      <c r="C9">
        <f t="shared" si="0"/>
        <v>2650</v>
      </c>
      <c r="D9">
        <f t="shared" si="0"/>
        <v>1000</v>
      </c>
      <c r="E9">
        <f t="shared" si="0"/>
        <v>4200</v>
      </c>
      <c r="F9">
        <f t="shared" si="0"/>
        <v>924.16459719999898</v>
      </c>
      <c r="G9">
        <f t="shared" si="0"/>
        <v>28962982616479.992</v>
      </c>
      <c r="H9">
        <f t="shared" si="0"/>
        <v>15</v>
      </c>
      <c r="I9">
        <f t="shared" si="0"/>
        <v>255300</v>
      </c>
      <c r="J9" s="5">
        <f t="shared" si="1"/>
        <v>3829500</v>
      </c>
      <c r="K9">
        <f t="shared" si="0"/>
        <v>20</v>
      </c>
      <c r="L9">
        <f t="shared" si="0"/>
        <v>592216</v>
      </c>
      <c r="M9" s="5">
        <f t="shared" si="2"/>
        <v>11844320</v>
      </c>
      <c r="N9">
        <f t="shared" si="0"/>
        <v>-8014820</v>
      </c>
      <c r="O9">
        <f t="shared" si="0"/>
        <v>-2.7672633395980263E-7</v>
      </c>
      <c r="P9">
        <v>302400</v>
      </c>
      <c r="Q9" s="3">
        <f t="shared" si="3"/>
        <v>3.5</v>
      </c>
      <c r="R9" s="5">
        <f t="shared" si="4"/>
        <v>-8.3682043389444322E-2</v>
      </c>
      <c r="S9" s="3">
        <f t="shared" si="6"/>
        <v>139.91631795661056</v>
      </c>
      <c r="U9" s="5"/>
    </row>
    <row r="10" spans="1:22" x14ac:dyDescent="0.25">
      <c r="A10">
        <f t="shared" si="5"/>
        <v>0.2</v>
      </c>
      <c r="B10">
        <f t="shared" si="0"/>
        <v>10000000</v>
      </c>
      <c r="C10">
        <f t="shared" si="0"/>
        <v>2650</v>
      </c>
      <c r="D10">
        <f t="shared" si="0"/>
        <v>1000</v>
      </c>
      <c r="E10">
        <f t="shared" si="0"/>
        <v>4200</v>
      </c>
      <c r="F10">
        <f t="shared" si="0"/>
        <v>924.16459719999898</v>
      </c>
      <c r="G10">
        <f t="shared" si="0"/>
        <v>28962982616479.992</v>
      </c>
      <c r="H10">
        <f t="shared" si="0"/>
        <v>15</v>
      </c>
      <c r="I10">
        <f t="shared" si="0"/>
        <v>255300</v>
      </c>
      <c r="J10" s="5">
        <f t="shared" si="1"/>
        <v>3829500</v>
      </c>
      <c r="K10">
        <f t="shared" si="0"/>
        <v>20</v>
      </c>
      <c r="L10">
        <f t="shared" si="0"/>
        <v>592216</v>
      </c>
      <c r="M10" s="5">
        <f t="shared" si="2"/>
        <v>11844320</v>
      </c>
      <c r="N10">
        <f t="shared" si="0"/>
        <v>-8014820</v>
      </c>
      <c r="O10">
        <f t="shared" si="0"/>
        <v>-2.7672633395980263E-7</v>
      </c>
      <c r="P10">
        <v>345600</v>
      </c>
      <c r="Q10" s="3">
        <f t="shared" si="3"/>
        <v>4</v>
      </c>
      <c r="R10" s="5">
        <f t="shared" si="4"/>
        <v>-9.5636621016507786E-2</v>
      </c>
      <c r="S10" s="3">
        <f t="shared" si="6"/>
        <v>139.9043633789835</v>
      </c>
      <c r="U10" s="5"/>
    </row>
    <row r="11" spans="1:22" x14ac:dyDescent="0.25">
      <c r="A11">
        <f t="shared" si="5"/>
        <v>0.2</v>
      </c>
      <c r="B11">
        <f t="shared" si="0"/>
        <v>10000000</v>
      </c>
      <c r="C11">
        <f t="shared" si="0"/>
        <v>2650</v>
      </c>
      <c r="D11">
        <f t="shared" si="0"/>
        <v>1000</v>
      </c>
      <c r="E11">
        <f t="shared" si="0"/>
        <v>4200</v>
      </c>
      <c r="F11">
        <f t="shared" si="0"/>
        <v>924.16459719999898</v>
      </c>
      <c r="G11">
        <f t="shared" si="0"/>
        <v>28962982616479.992</v>
      </c>
      <c r="H11">
        <f t="shared" si="0"/>
        <v>15</v>
      </c>
      <c r="I11">
        <f t="shared" si="0"/>
        <v>255300</v>
      </c>
      <c r="J11" s="5">
        <f t="shared" si="1"/>
        <v>3829500</v>
      </c>
      <c r="K11">
        <f t="shared" si="0"/>
        <v>20</v>
      </c>
      <c r="L11">
        <f t="shared" si="0"/>
        <v>592216</v>
      </c>
      <c r="M11" s="5">
        <f t="shared" si="2"/>
        <v>11844320</v>
      </c>
      <c r="N11">
        <f t="shared" si="0"/>
        <v>-8014820</v>
      </c>
      <c r="O11">
        <f t="shared" si="0"/>
        <v>-2.7672633395980263E-7</v>
      </c>
      <c r="P11" s="5">
        <v>388800</v>
      </c>
      <c r="Q11" s="3">
        <f t="shared" si="3"/>
        <v>4.5</v>
      </c>
      <c r="R11" s="5">
        <f t="shared" si="4"/>
        <v>-0.10759119864357126</v>
      </c>
      <c r="S11" s="3">
        <f t="shared" si="6"/>
        <v>139.89240880135642</v>
      </c>
      <c r="U11" s="5"/>
    </row>
    <row r="12" spans="1:22" x14ac:dyDescent="0.25">
      <c r="A12">
        <f t="shared" si="5"/>
        <v>0.2</v>
      </c>
      <c r="B12">
        <f t="shared" si="0"/>
        <v>10000000</v>
      </c>
      <c r="C12">
        <f t="shared" si="0"/>
        <v>2650</v>
      </c>
      <c r="D12">
        <f t="shared" si="0"/>
        <v>1000</v>
      </c>
      <c r="E12">
        <f t="shared" si="0"/>
        <v>4200</v>
      </c>
      <c r="F12">
        <f t="shared" si="0"/>
        <v>924.16459719999898</v>
      </c>
      <c r="G12">
        <f t="shared" si="0"/>
        <v>28962982616479.992</v>
      </c>
      <c r="H12">
        <f t="shared" si="0"/>
        <v>15</v>
      </c>
      <c r="I12">
        <f t="shared" si="0"/>
        <v>255300</v>
      </c>
      <c r="J12" s="5">
        <f t="shared" si="1"/>
        <v>3829500</v>
      </c>
      <c r="K12">
        <f t="shared" si="0"/>
        <v>20</v>
      </c>
      <c r="L12">
        <f t="shared" si="0"/>
        <v>592216</v>
      </c>
      <c r="M12" s="5">
        <f t="shared" si="2"/>
        <v>11844320</v>
      </c>
      <c r="N12">
        <f t="shared" si="0"/>
        <v>-8014820</v>
      </c>
      <c r="O12">
        <f t="shared" si="0"/>
        <v>-2.7672633395980263E-7</v>
      </c>
      <c r="P12">
        <v>432000</v>
      </c>
      <c r="Q12" s="3">
        <f t="shared" si="3"/>
        <v>5</v>
      </c>
      <c r="R12" s="5">
        <f t="shared" si="4"/>
        <v>-0.11954577627063473</v>
      </c>
      <c r="S12" s="3">
        <f t="shared" si="6"/>
        <v>139.88045422372937</v>
      </c>
      <c r="U12" s="5"/>
    </row>
    <row r="13" spans="1:22" x14ac:dyDescent="0.25">
      <c r="A13">
        <f t="shared" si="5"/>
        <v>0.2</v>
      </c>
      <c r="B13">
        <f t="shared" si="0"/>
        <v>10000000</v>
      </c>
      <c r="C13">
        <f t="shared" si="0"/>
        <v>2650</v>
      </c>
      <c r="D13">
        <f t="shared" si="0"/>
        <v>1000</v>
      </c>
      <c r="E13">
        <f t="shared" si="0"/>
        <v>4200</v>
      </c>
      <c r="F13">
        <f t="shared" si="0"/>
        <v>924.16459719999898</v>
      </c>
      <c r="G13">
        <f t="shared" si="0"/>
        <v>28962982616479.992</v>
      </c>
      <c r="H13">
        <f t="shared" si="0"/>
        <v>15</v>
      </c>
      <c r="I13">
        <f t="shared" si="0"/>
        <v>255300</v>
      </c>
      <c r="J13" s="5">
        <f t="shared" si="1"/>
        <v>3829500</v>
      </c>
      <c r="K13">
        <f t="shared" si="0"/>
        <v>20</v>
      </c>
      <c r="L13">
        <f t="shared" si="0"/>
        <v>592216</v>
      </c>
      <c r="M13" s="5">
        <f t="shared" si="2"/>
        <v>11844320</v>
      </c>
      <c r="N13">
        <f t="shared" si="0"/>
        <v>-8014820</v>
      </c>
      <c r="O13">
        <f t="shared" si="0"/>
        <v>-2.7672633395980263E-7</v>
      </c>
      <c r="P13">
        <v>475200</v>
      </c>
      <c r="Q13" s="3">
        <f t="shared" si="3"/>
        <v>5.5</v>
      </c>
      <c r="R13" s="5">
        <f t="shared" si="4"/>
        <v>-0.13150035389769821</v>
      </c>
      <c r="S13" s="3">
        <f t="shared" si="6"/>
        <v>139.86849964610229</v>
      </c>
      <c r="U13" s="5"/>
    </row>
    <row r="14" spans="1:22" x14ac:dyDescent="0.25">
      <c r="A14">
        <f t="shared" si="5"/>
        <v>0.2</v>
      </c>
      <c r="B14">
        <f t="shared" si="0"/>
        <v>10000000</v>
      </c>
      <c r="C14">
        <f t="shared" si="0"/>
        <v>2650</v>
      </c>
      <c r="D14">
        <f t="shared" si="0"/>
        <v>1000</v>
      </c>
      <c r="E14">
        <f t="shared" si="0"/>
        <v>4200</v>
      </c>
      <c r="F14">
        <f t="shared" si="0"/>
        <v>924.16459719999898</v>
      </c>
      <c r="G14">
        <f t="shared" si="0"/>
        <v>28962982616479.992</v>
      </c>
      <c r="H14">
        <f t="shared" si="0"/>
        <v>15</v>
      </c>
      <c r="I14">
        <f t="shared" si="0"/>
        <v>255300</v>
      </c>
      <c r="J14" s="5">
        <f t="shared" si="1"/>
        <v>3829500</v>
      </c>
      <c r="K14">
        <f t="shared" si="0"/>
        <v>20</v>
      </c>
      <c r="L14">
        <f t="shared" si="0"/>
        <v>592216</v>
      </c>
      <c r="M14" s="5">
        <f t="shared" si="2"/>
        <v>11844320</v>
      </c>
      <c r="N14">
        <f t="shared" si="0"/>
        <v>-8014820</v>
      </c>
      <c r="O14">
        <f t="shared" si="0"/>
        <v>-2.7672633395980263E-7</v>
      </c>
      <c r="P14" s="5">
        <v>518400</v>
      </c>
      <c r="Q14" s="3">
        <f t="shared" si="3"/>
        <v>6</v>
      </c>
      <c r="R14" s="5">
        <f t="shared" si="4"/>
        <v>-0.14345493152476169</v>
      </c>
      <c r="S14" s="3">
        <f t="shared" si="6"/>
        <v>139.85654506847524</v>
      </c>
      <c r="U14" s="5"/>
    </row>
    <row r="15" spans="1:22" x14ac:dyDescent="0.25">
      <c r="A15">
        <f t="shared" si="5"/>
        <v>0.2</v>
      </c>
      <c r="B15">
        <f t="shared" si="0"/>
        <v>10000000</v>
      </c>
      <c r="C15">
        <f t="shared" si="0"/>
        <v>2650</v>
      </c>
      <c r="D15">
        <f t="shared" si="0"/>
        <v>1000</v>
      </c>
      <c r="E15">
        <f t="shared" si="0"/>
        <v>4200</v>
      </c>
      <c r="F15">
        <f t="shared" si="0"/>
        <v>924.16459719999898</v>
      </c>
      <c r="G15">
        <f t="shared" si="0"/>
        <v>28962982616479.992</v>
      </c>
      <c r="H15">
        <f t="shared" si="0"/>
        <v>15</v>
      </c>
      <c r="I15">
        <f t="shared" si="0"/>
        <v>255300</v>
      </c>
      <c r="J15" s="5">
        <f t="shared" si="1"/>
        <v>3829500</v>
      </c>
      <c r="K15">
        <f t="shared" si="0"/>
        <v>20</v>
      </c>
      <c r="L15">
        <f t="shared" si="0"/>
        <v>592216</v>
      </c>
      <c r="M15" s="5">
        <f t="shared" si="2"/>
        <v>11844320</v>
      </c>
      <c r="N15">
        <f t="shared" si="0"/>
        <v>-8014820</v>
      </c>
      <c r="O15">
        <f t="shared" si="0"/>
        <v>-2.7672633395980263E-7</v>
      </c>
      <c r="P15">
        <v>561600</v>
      </c>
      <c r="Q15" s="3">
        <f t="shared" si="3"/>
        <v>6.5</v>
      </c>
      <c r="R15" s="5">
        <f t="shared" si="4"/>
        <v>-0.15540950915182516</v>
      </c>
      <c r="S15" s="3">
        <f t="shared" si="6"/>
        <v>139.84459049084816</v>
      </c>
    </row>
    <row r="16" spans="1:22" x14ac:dyDescent="0.25">
      <c r="A16">
        <f t="shared" si="5"/>
        <v>0.2</v>
      </c>
      <c r="B16">
        <f t="shared" si="0"/>
        <v>10000000</v>
      </c>
      <c r="C16">
        <f t="shared" si="0"/>
        <v>2650</v>
      </c>
      <c r="D16">
        <f t="shared" si="0"/>
        <v>1000</v>
      </c>
      <c r="E16">
        <f t="shared" si="0"/>
        <v>4200</v>
      </c>
      <c r="F16">
        <f t="shared" si="0"/>
        <v>924.16459719999898</v>
      </c>
      <c r="G16">
        <f t="shared" si="0"/>
        <v>28962982616479.992</v>
      </c>
      <c r="H16">
        <f t="shared" si="0"/>
        <v>15</v>
      </c>
      <c r="I16">
        <f t="shared" si="0"/>
        <v>255300</v>
      </c>
      <c r="J16" s="5">
        <f t="shared" si="1"/>
        <v>3829500</v>
      </c>
      <c r="K16">
        <f t="shared" si="0"/>
        <v>20</v>
      </c>
      <c r="L16">
        <f t="shared" si="0"/>
        <v>592216</v>
      </c>
      <c r="M16" s="5">
        <f t="shared" si="2"/>
        <v>11844320</v>
      </c>
      <c r="N16">
        <f t="shared" si="0"/>
        <v>-8014820</v>
      </c>
      <c r="O16">
        <f t="shared" si="0"/>
        <v>-2.7672633395980263E-7</v>
      </c>
      <c r="P16">
        <v>604800</v>
      </c>
      <c r="Q16" s="3">
        <f t="shared" si="3"/>
        <v>7</v>
      </c>
      <c r="R16" s="5">
        <f t="shared" si="4"/>
        <v>-0.16736408677888864</v>
      </c>
      <c r="S16" s="3">
        <f t="shared" si="6"/>
        <v>139.83263591322111</v>
      </c>
    </row>
    <row r="17" spans="1:19" x14ac:dyDescent="0.25">
      <c r="A17">
        <f t="shared" si="5"/>
        <v>0.2</v>
      </c>
      <c r="B17">
        <f t="shared" si="0"/>
        <v>10000000</v>
      </c>
      <c r="C17">
        <f t="shared" si="0"/>
        <v>2650</v>
      </c>
      <c r="D17">
        <f t="shared" si="0"/>
        <v>1000</v>
      </c>
      <c r="E17">
        <f t="shared" si="0"/>
        <v>4200</v>
      </c>
      <c r="F17">
        <f t="shared" si="0"/>
        <v>924.16459719999898</v>
      </c>
      <c r="G17">
        <f t="shared" si="0"/>
        <v>28962982616479.992</v>
      </c>
      <c r="H17">
        <f t="shared" si="0"/>
        <v>15</v>
      </c>
      <c r="I17">
        <f t="shared" si="0"/>
        <v>255300</v>
      </c>
      <c r="J17" s="5">
        <f t="shared" si="1"/>
        <v>3829500</v>
      </c>
      <c r="K17">
        <f t="shared" si="0"/>
        <v>20</v>
      </c>
      <c r="L17">
        <f t="shared" si="0"/>
        <v>592216</v>
      </c>
      <c r="M17" s="5">
        <f t="shared" si="2"/>
        <v>11844320</v>
      </c>
      <c r="N17">
        <f t="shared" si="0"/>
        <v>-8014820</v>
      </c>
      <c r="O17">
        <f t="shared" si="0"/>
        <v>-2.7672633395980263E-7</v>
      </c>
      <c r="P17" s="5">
        <v>648000</v>
      </c>
      <c r="Q17" s="3">
        <f t="shared" si="3"/>
        <v>7.5</v>
      </c>
      <c r="R17" s="5">
        <f t="shared" si="4"/>
        <v>-0.17931866440595209</v>
      </c>
      <c r="S17" s="3">
        <f t="shared" si="6"/>
        <v>139.82068133559406</v>
      </c>
    </row>
    <row r="18" spans="1:19" x14ac:dyDescent="0.25">
      <c r="A18">
        <f t="shared" si="5"/>
        <v>0.2</v>
      </c>
      <c r="B18">
        <f t="shared" si="0"/>
        <v>10000000</v>
      </c>
      <c r="C18">
        <f t="shared" si="0"/>
        <v>2650</v>
      </c>
      <c r="D18">
        <f t="shared" si="0"/>
        <v>1000</v>
      </c>
      <c r="E18">
        <f t="shared" si="0"/>
        <v>4200</v>
      </c>
      <c r="F18">
        <f t="shared" si="0"/>
        <v>924.16459719999898</v>
      </c>
      <c r="G18">
        <f t="shared" si="0"/>
        <v>28962982616479.992</v>
      </c>
      <c r="H18">
        <f t="shared" si="0"/>
        <v>15</v>
      </c>
      <c r="I18">
        <f t="shared" si="0"/>
        <v>255300</v>
      </c>
      <c r="J18" s="5">
        <f t="shared" si="1"/>
        <v>3829500</v>
      </c>
      <c r="K18">
        <f t="shared" si="0"/>
        <v>20</v>
      </c>
      <c r="L18">
        <f t="shared" si="0"/>
        <v>592216</v>
      </c>
      <c r="M18" s="5">
        <f t="shared" si="2"/>
        <v>11844320</v>
      </c>
      <c r="N18">
        <f t="shared" si="0"/>
        <v>-8014820</v>
      </c>
      <c r="O18">
        <f t="shared" si="0"/>
        <v>-2.7672633395980263E-7</v>
      </c>
      <c r="P18">
        <v>691200</v>
      </c>
      <c r="Q18" s="3">
        <f t="shared" si="3"/>
        <v>8</v>
      </c>
      <c r="R18" s="5">
        <f t="shared" si="4"/>
        <v>-0.19127324203301557</v>
      </c>
      <c r="S18" s="3">
        <f t="shared" si="6"/>
        <v>139.80872675796698</v>
      </c>
    </row>
    <row r="19" spans="1:19" x14ac:dyDescent="0.25">
      <c r="A19">
        <f t="shared" si="5"/>
        <v>0.2</v>
      </c>
      <c r="B19">
        <f t="shared" si="5"/>
        <v>10000000</v>
      </c>
      <c r="C19">
        <f t="shared" si="5"/>
        <v>2650</v>
      </c>
      <c r="D19">
        <f t="shared" si="5"/>
        <v>1000</v>
      </c>
      <c r="E19">
        <f t="shared" si="5"/>
        <v>4200</v>
      </c>
      <c r="F19">
        <f t="shared" si="5"/>
        <v>924.16459719999898</v>
      </c>
      <c r="G19">
        <f t="shared" si="5"/>
        <v>28962982616479.992</v>
      </c>
      <c r="H19">
        <f t="shared" si="5"/>
        <v>15</v>
      </c>
      <c r="I19">
        <f t="shared" si="5"/>
        <v>255300</v>
      </c>
      <c r="J19" s="5">
        <f t="shared" si="1"/>
        <v>3829500</v>
      </c>
      <c r="K19">
        <f t="shared" si="5"/>
        <v>20</v>
      </c>
      <c r="L19">
        <f t="shared" si="5"/>
        <v>592216</v>
      </c>
      <c r="M19" s="5">
        <f t="shared" si="2"/>
        <v>11844320</v>
      </c>
      <c r="N19">
        <f t="shared" si="5"/>
        <v>-8014820</v>
      </c>
      <c r="O19">
        <f t="shared" si="5"/>
        <v>-2.7672633395980263E-7</v>
      </c>
      <c r="P19">
        <v>734400</v>
      </c>
      <c r="Q19" s="3">
        <f t="shared" si="3"/>
        <v>8.5</v>
      </c>
      <c r="R19" s="5">
        <f t="shared" si="4"/>
        <v>-0.20322781966007905</v>
      </c>
      <c r="S19" s="3">
        <f t="shared" si="6"/>
        <v>139.79677218033993</v>
      </c>
    </row>
    <row r="20" spans="1:19" x14ac:dyDescent="0.25">
      <c r="A20">
        <f t="shared" si="5"/>
        <v>0.2</v>
      </c>
      <c r="B20">
        <f t="shared" si="5"/>
        <v>10000000</v>
      </c>
      <c r="C20">
        <f t="shared" si="5"/>
        <v>2650</v>
      </c>
      <c r="D20">
        <f t="shared" si="5"/>
        <v>1000</v>
      </c>
      <c r="E20">
        <f t="shared" si="5"/>
        <v>4200</v>
      </c>
      <c r="F20">
        <f t="shared" si="5"/>
        <v>924.16459719999898</v>
      </c>
      <c r="G20">
        <f t="shared" si="5"/>
        <v>28962982616479.992</v>
      </c>
      <c r="H20">
        <f t="shared" si="5"/>
        <v>15</v>
      </c>
      <c r="I20">
        <f t="shared" si="5"/>
        <v>255300</v>
      </c>
      <c r="J20" s="5">
        <f t="shared" si="1"/>
        <v>3829500</v>
      </c>
      <c r="K20">
        <f t="shared" si="5"/>
        <v>20</v>
      </c>
      <c r="L20">
        <f t="shared" si="5"/>
        <v>592216</v>
      </c>
      <c r="M20" s="5">
        <f t="shared" si="2"/>
        <v>11844320</v>
      </c>
      <c r="N20">
        <f t="shared" si="5"/>
        <v>-8014820</v>
      </c>
      <c r="O20">
        <f t="shared" si="5"/>
        <v>-2.7672633395980263E-7</v>
      </c>
      <c r="P20" s="5">
        <v>777600</v>
      </c>
      <c r="Q20" s="3">
        <f t="shared" si="3"/>
        <v>9</v>
      </c>
      <c r="R20" s="5">
        <f t="shared" si="4"/>
        <v>-0.21518239728714253</v>
      </c>
      <c r="S20" s="3">
        <f t="shared" si="6"/>
        <v>139.78481760271285</v>
      </c>
    </row>
    <row r="21" spans="1:19" x14ac:dyDescent="0.25">
      <c r="A21">
        <f t="shared" si="5"/>
        <v>0.2</v>
      </c>
      <c r="B21">
        <f t="shared" si="5"/>
        <v>10000000</v>
      </c>
      <c r="C21">
        <f t="shared" si="5"/>
        <v>2650</v>
      </c>
      <c r="D21">
        <f t="shared" si="5"/>
        <v>1000</v>
      </c>
      <c r="E21">
        <f t="shared" si="5"/>
        <v>4200</v>
      </c>
      <c r="F21">
        <f t="shared" si="5"/>
        <v>924.16459719999898</v>
      </c>
      <c r="G21">
        <f t="shared" si="5"/>
        <v>28962982616479.992</v>
      </c>
      <c r="H21">
        <f t="shared" si="5"/>
        <v>15</v>
      </c>
      <c r="I21">
        <f t="shared" si="5"/>
        <v>255300</v>
      </c>
      <c r="J21" s="5">
        <f t="shared" si="1"/>
        <v>3829500</v>
      </c>
      <c r="K21">
        <f t="shared" si="5"/>
        <v>20</v>
      </c>
      <c r="L21">
        <f t="shared" si="5"/>
        <v>592216</v>
      </c>
      <c r="M21" s="5">
        <f t="shared" si="2"/>
        <v>11844320</v>
      </c>
      <c r="N21">
        <f t="shared" si="5"/>
        <v>-8014820</v>
      </c>
      <c r="O21">
        <f t="shared" si="5"/>
        <v>-2.7672633395980263E-7</v>
      </c>
      <c r="P21">
        <v>820800</v>
      </c>
      <c r="Q21" s="3">
        <f t="shared" si="3"/>
        <v>9.5</v>
      </c>
      <c r="R21" s="5">
        <f t="shared" si="4"/>
        <v>-0.22713697491420601</v>
      </c>
      <c r="S21" s="3">
        <f t="shared" si="6"/>
        <v>139.7728630250858</v>
      </c>
    </row>
    <row r="22" spans="1:19" x14ac:dyDescent="0.25">
      <c r="A22">
        <f t="shared" si="5"/>
        <v>0.2</v>
      </c>
      <c r="B22">
        <f t="shared" si="5"/>
        <v>10000000</v>
      </c>
      <c r="C22">
        <f t="shared" si="5"/>
        <v>2650</v>
      </c>
      <c r="D22">
        <f t="shared" si="5"/>
        <v>1000</v>
      </c>
      <c r="E22">
        <f t="shared" si="5"/>
        <v>4200</v>
      </c>
      <c r="F22">
        <f t="shared" si="5"/>
        <v>924.16459719999898</v>
      </c>
      <c r="G22">
        <f t="shared" si="5"/>
        <v>28962982616479.992</v>
      </c>
      <c r="H22">
        <f t="shared" si="5"/>
        <v>15</v>
      </c>
      <c r="I22">
        <f t="shared" si="5"/>
        <v>255300</v>
      </c>
      <c r="J22" s="5">
        <f t="shared" si="1"/>
        <v>3829500</v>
      </c>
      <c r="K22">
        <f t="shared" si="5"/>
        <v>20</v>
      </c>
      <c r="L22">
        <f t="shared" si="5"/>
        <v>592216</v>
      </c>
      <c r="M22" s="5">
        <f t="shared" si="2"/>
        <v>11844320</v>
      </c>
      <c r="N22">
        <f t="shared" si="5"/>
        <v>-8014820</v>
      </c>
      <c r="O22">
        <f t="shared" si="5"/>
        <v>-2.7672633395980263E-7</v>
      </c>
      <c r="P22">
        <v>864000</v>
      </c>
      <c r="Q22" s="3">
        <f t="shared" si="3"/>
        <v>10</v>
      </c>
      <c r="R22" s="5">
        <f t="shared" si="4"/>
        <v>-0.23909155254126946</v>
      </c>
      <c r="S22" s="3">
        <f t="shared" si="6"/>
        <v>139.76090844745872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AF24-5525-4D03-BF9A-8F00D4E1F5A6}">
  <dimension ref="A1:AG73"/>
  <sheetViews>
    <sheetView topLeftCell="G1" zoomScale="84" workbookViewId="0">
      <selection activeCell="J42" sqref="J42"/>
    </sheetView>
  </sheetViews>
  <sheetFormatPr defaultRowHeight="15" x14ac:dyDescent="0.25"/>
  <cols>
    <col min="3" max="3" width="11.5703125" bestFit="1" customWidth="1"/>
    <col min="4" max="4" width="14.7109375" bestFit="1" customWidth="1"/>
    <col min="5" max="5" width="14.7109375" customWidth="1"/>
    <col min="6" max="6" width="10" bestFit="1" customWidth="1"/>
    <col min="12" max="12" width="9" bestFit="1" customWidth="1"/>
    <col min="13" max="13" width="7.85546875" customWidth="1"/>
    <col min="14" max="14" width="13.28515625" customWidth="1"/>
    <col min="15" max="15" width="11.5703125" customWidth="1"/>
    <col min="16" max="16" width="24" bestFit="1" customWidth="1"/>
    <col min="17" max="17" width="12" bestFit="1" customWidth="1"/>
    <col min="23" max="23" width="14.7109375" bestFit="1" customWidth="1"/>
    <col min="24" max="24" width="13.7109375" bestFit="1" customWidth="1"/>
    <col min="25" max="25" width="12.42578125" bestFit="1" customWidth="1"/>
    <col min="26" max="26" width="12.42578125" customWidth="1"/>
    <col min="27" max="27" width="11" customWidth="1"/>
    <col min="28" max="28" width="10.7109375" bestFit="1" customWidth="1"/>
    <col min="30" max="31" width="12.42578125" bestFit="1" customWidth="1"/>
    <col min="32" max="32" width="9.42578125" bestFit="1" customWidth="1"/>
  </cols>
  <sheetData>
    <row r="1" spans="1:33" x14ac:dyDescent="0.25">
      <c r="C1" t="s">
        <v>0</v>
      </c>
      <c r="D1" t="s">
        <v>1</v>
      </c>
      <c r="F1" s="2" t="s">
        <v>2</v>
      </c>
      <c r="G1" s="1" t="s">
        <v>3</v>
      </c>
      <c r="H1" s="1"/>
      <c r="I1" t="s">
        <v>6</v>
      </c>
      <c r="J1" t="s">
        <v>7</v>
      </c>
      <c r="L1" t="s">
        <v>8</v>
      </c>
      <c r="M1" t="s">
        <v>9</v>
      </c>
      <c r="N1" t="s">
        <v>4</v>
      </c>
      <c r="P1" t="s">
        <v>5</v>
      </c>
    </row>
    <row r="2" spans="1:33" x14ac:dyDescent="0.25">
      <c r="C2">
        <v>100</v>
      </c>
      <c r="D2" s="3">
        <v>25000000000</v>
      </c>
      <c r="E2" s="3"/>
      <c r="F2">
        <v>0.05</v>
      </c>
      <c r="G2">
        <v>935.88319999999999</v>
      </c>
      <c r="I2">
        <v>36.259472000000002</v>
      </c>
      <c r="J2">
        <f>CONVERT(1,"yr","sec")</f>
        <v>31557600</v>
      </c>
      <c r="L2">
        <v>30</v>
      </c>
      <c r="M2">
        <f>J2*L2</f>
        <v>946728000</v>
      </c>
      <c r="N2" s="3">
        <v>36000000</v>
      </c>
      <c r="O2" s="3"/>
      <c r="P2" s="4">
        <f>((C2*M2)/(D2*F2*G2*I2))</f>
        <v>2.2318863788896941E-3</v>
      </c>
      <c r="Q2" s="4"/>
      <c r="R2" s="3"/>
      <c r="S2" s="3"/>
      <c r="T2" s="3"/>
      <c r="U2" s="3"/>
    </row>
    <row r="8" spans="1:33" x14ac:dyDescent="0.25">
      <c r="A8" t="s">
        <v>29</v>
      </c>
      <c r="B8" t="s">
        <v>30</v>
      </c>
      <c r="C8" t="s">
        <v>12</v>
      </c>
      <c r="D8" s="1" t="s">
        <v>3</v>
      </c>
      <c r="E8" s="1" t="s">
        <v>232</v>
      </c>
      <c r="F8" t="s">
        <v>13</v>
      </c>
      <c r="G8" t="s">
        <v>10</v>
      </c>
      <c r="H8" t="s">
        <v>15</v>
      </c>
      <c r="I8" t="s">
        <v>14</v>
      </c>
      <c r="J8" s="2" t="s">
        <v>16</v>
      </c>
      <c r="K8" s="2"/>
      <c r="L8" s="1" t="s">
        <v>17</v>
      </c>
      <c r="M8" t="s">
        <v>18</v>
      </c>
      <c r="N8" t="s">
        <v>20</v>
      </c>
      <c r="P8" t="s">
        <v>19</v>
      </c>
      <c r="Q8" t="s">
        <v>21</v>
      </c>
      <c r="R8" s="1" t="s">
        <v>11</v>
      </c>
      <c r="S8" s="1"/>
      <c r="T8" s="1"/>
      <c r="U8" s="1"/>
      <c r="V8" t="s">
        <v>22</v>
      </c>
      <c r="W8" t="s">
        <v>24</v>
      </c>
      <c r="X8" t="s">
        <v>23</v>
      </c>
      <c r="Y8" s="9" t="s">
        <v>231</v>
      </c>
      <c r="Z8" t="s">
        <v>26</v>
      </c>
      <c r="AA8" t="s">
        <v>25</v>
      </c>
      <c r="AB8" t="s">
        <v>28</v>
      </c>
      <c r="AC8" t="s">
        <v>27</v>
      </c>
      <c r="AD8" t="s">
        <v>233</v>
      </c>
      <c r="AE8" t="s">
        <v>234</v>
      </c>
      <c r="AF8" t="s">
        <v>235</v>
      </c>
      <c r="AG8" t="s">
        <v>236</v>
      </c>
    </row>
    <row r="9" spans="1:33" x14ac:dyDescent="0.25">
      <c r="A9">
        <f>CONVERT(W9,"Pa","atm")</f>
        <v>75.993091537132983</v>
      </c>
      <c r="B9">
        <f>CONVERT(X9,"Pa","atm")</f>
        <v>-1602.0978576673901</v>
      </c>
      <c r="C9">
        <v>5</v>
      </c>
      <c r="D9">
        <f>1/0.00126732</f>
        <v>789.06669191680089</v>
      </c>
      <c r="E9">
        <v>1</v>
      </c>
      <c r="F9">
        <v>19</v>
      </c>
      <c r="G9">
        <f>LN(F9)</f>
        <v>2.9444389791664403</v>
      </c>
      <c r="H9">
        <v>1</v>
      </c>
      <c r="I9" s="5">
        <v>1.1999999999999999E-14</v>
      </c>
      <c r="J9">
        <v>0.05</v>
      </c>
      <c r="L9" s="5">
        <v>1.02415E-4</v>
      </c>
      <c r="M9" s="5">
        <v>1.3999999999999999E-9</v>
      </c>
      <c r="N9">
        <v>8</v>
      </c>
      <c r="P9">
        <f>CONVERT(N9,"in","m")</f>
        <v>0.20319999999999999</v>
      </c>
      <c r="Q9">
        <f>P9*P9</f>
        <v>4.1290239999999999E-2</v>
      </c>
      <c r="R9">
        <v>0.57720000000000005</v>
      </c>
      <c r="V9">
        <v>1</v>
      </c>
      <c r="W9" s="5">
        <v>7700000</v>
      </c>
      <c r="X9" s="3">
        <f>W9-AG9</f>
        <v>-162332565.4281483</v>
      </c>
      <c r="Y9">
        <f>L9/D9</f>
        <v>1.2979257779999999E-7</v>
      </c>
      <c r="Z9">
        <f>Y9*C9</f>
        <v>6.4896288900000001E-7</v>
      </c>
      <c r="AA9" s="7">
        <f>4*PI()*I9*V9</f>
        <v>1.5079644737231005E-13</v>
      </c>
      <c r="AB9" s="6">
        <f>Z9/AA9</f>
        <v>4303568.8194811251</v>
      </c>
      <c r="AC9" s="5">
        <f>J9*I9*M9*L9*Q9</f>
        <v>3.5521415408639999E-30</v>
      </c>
      <c r="AD9" s="5">
        <f>F9*I9*4</f>
        <v>9.1199999999999995E-13</v>
      </c>
      <c r="AE9" s="5">
        <f>AD9/AC9</f>
        <v>2.5674652586568128E+17</v>
      </c>
      <c r="AF9">
        <f>LN(AE9)</f>
        <v>40.086865712432797</v>
      </c>
      <c r="AG9">
        <f>AB9*(AF9-R9)</f>
        <v>170032565.4281483</v>
      </c>
    </row>
    <row r="13" spans="1:33" x14ac:dyDescent="0.25">
      <c r="AA13" s="14" t="s">
        <v>244</v>
      </c>
    </row>
    <row r="15" spans="1:33" x14ac:dyDescent="0.25">
      <c r="N15" s="14" t="s">
        <v>246</v>
      </c>
      <c r="AA15" t="s">
        <v>242</v>
      </c>
      <c r="AB15" t="s">
        <v>241</v>
      </c>
      <c r="AC15" t="s">
        <v>13</v>
      </c>
      <c r="AD15" t="s">
        <v>245</v>
      </c>
    </row>
    <row r="16" spans="1:33" ht="20.25" x14ac:dyDescent="0.5">
      <c r="N16" t="s">
        <v>241</v>
      </c>
      <c r="O16" t="s">
        <v>242</v>
      </c>
      <c r="P16" t="s">
        <v>243</v>
      </c>
      <c r="Q16" t="s">
        <v>31</v>
      </c>
      <c r="R16" t="s">
        <v>13</v>
      </c>
      <c r="S16" t="s">
        <v>239</v>
      </c>
      <c r="T16" s="12" t="s">
        <v>240</v>
      </c>
      <c r="U16" s="12" t="s">
        <v>283</v>
      </c>
      <c r="V16" s="12" t="s">
        <v>237</v>
      </c>
      <c r="W16" s="10" t="s">
        <v>1</v>
      </c>
      <c r="X16" s="11" t="s">
        <v>2</v>
      </c>
      <c r="Y16" s="10" t="s">
        <v>238</v>
      </c>
      <c r="Z16" s="1" t="s">
        <v>3</v>
      </c>
      <c r="AA16" s="13">
        <f>CONVERT(AB16,"Pa","atm")</f>
        <v>49.34616333580064</v>
      </c>
      <c r="AB16" s="3">
        <v>5000000</v>
      </c>
      <c r="AC16">
        <v>0</v>
      </c>
      <c r="AD16">
        <f>CONVERT(AC16,"sec","day")</f>
        <v>0</v>
      </c>
    </row>
    <row r="17" spans="1:30" x14ac:dyDescent="0.25">
      <c r="A17" t="s">
        <v>31</v>
      </c>
      <c r="B17" t="s">
        <v>32</v>
      </c>
      <c r="C17" t="s">
        <v>33</v>
      </c>
      <c r="D17" t="s">
        <v>14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N17" s="3">
        <f>P17-((Q17*R17)/(V17))</f>
        <v>5000000</v>
      </c>
      <c r="O17" s="13">
        <f>CONVERT(N17,"Pa","atm")</f>
        <v>49.34616333580064</v>
      </c>
      <c r="P17" s="5">
        <v>5000000</v>
      </c>
      <c r="Q17">
        <v>5</v>
      </c>
      <c r="R17">
        <v>0</v>
      </c>
      <c r="S17">
        <f>Q17*R17</f>
        <v>0</v>
      </c>
      <c r="T17" s="5">
        <f>S17/V17</f>
        <v>0</v>
      </c>
      <c r="U17" s="6" t="e">
        <f>T17/R17</f>
        <v>#DIV/0!</v>
      </c>
      <c r="V17" s="5">
        <f>W17*X17*Y17*Z17</f>
        <v>2.4698099999999998</v>
      </c>
      <c r="W17" s="5">
        <v>10000000</v>
      </c>
      <c r="X17">
        <v>0.2</v>
      </c>
      <c r="Y17" s="5">
        <v>1.33E-9</v>
      </c>
      <c r="Z17">
        <v>928.5</v>
      </c>
      <c r="AA17" s="13">
        <f t="shared" ref="AA17:AA30" si="0">CONVERT(AB17,"Pa","atm")</f>
        <v>49.34616333580064</v>
      </c>
      <c r="AB17" s="5">
        <v>5000000</v>
      </c>
      <c r="AC17">
        <v>3600</v>
      </c>
      <c r="AD17">
        <f t="shared" ref="AD17:AD30" si="1">CONVERT(AC17,"sec","day")</f>
        <v>4.1666666666666664E-2</v>
      </c>
    </row>
    <row r="18" spans="1:30" x14ac:dyDescent="0.25">
      <c r="A18">
        <v>100</v>
      </c>
      <c r="B18">
        <v>998.2</v>
      </c>
      <c r="C18">
        <v>1.2</v>
      </c>
      <c r="D18" s="5">
        <v>1.1999999999999999E-14</v>
      </c>
      <c r="E18">
        <v>5000</v>
      </c>
      <c r="F18">
        <v>1.003E-3</v>
      </c>
      <c r="G18">
        <v>5000</v>
      </c>
      <c r="H18" s="5">
        <v>36000000</v>
      </c>
      <c r="N18" s="3">
        <f t="shared" ref="N18:N32" si="2">P18-((Q18*R18)/(V18))</f>
        <v>4992711.9899911331</v>
      </c>
      <c r="O18" s="13">
        <f t="shared" ref="O18:O32" si="3">CONVERT(N18,"Pa","atm")</f>
        <v>49.274236269342545</v>
      </c>
      <c r="P18" s="5">
        <v>5000000</v>
      </c>
      <c r="Q18">
        <f>Q17</f>
        <v>5</v>
      </c>
      <c r="R18">
        <v>3600</v>
      </c>
      <c r="S18">
        <f t="shared" ref="S18:S32" si="4">Q18*R18</f>
        <v>18000</v>
      </c>
      <c r="T18" s="5">
        <f t="shared" ref="T18:T32" si="5">S18/V18</f>
        <v>7288.0100088670797</v>
      </c>
      <c r="U18" s="6">
        <f t="shared" ref="U18:U32" si="6">T18/R18</f>
        <v>2.0244472246853</v>
      </c>
      <c r="V18" s="5">
        <f t="shared" ref="V18:V32" si="7">W18*X18*Y18*Z18</f>
        <v>2.4698099999999998</v>
      </c>
      <c r="W18" s="5">
        <v>10000000</v>
      </c>
      <c r="X18">
        <v>0.2</v>
      </c>
      <c r="Y18" s="5">
        <v>1.33E-9</v>
      </c>
      <c r="Z18">
        <v>928.5</v>
      </c>
      <c r="AA18" s="13">
        <f t="shared" si="0"/>
        <v>49.34616333580064</v>
      </c>
      <c r="AB18" s="5">
        <v>5000000</v>
      </c>
      <c r="AC18">
        <v>10800</v>
      </c>
      <c r="AD18">
        <f t="shared" si="1"/>
        <v>0.125</v>
      </c>
    </row>
    <row r="19" spans="1:30" x14ac:dyDescent="0.25">
      <c r="N19" s="3">
        <f t="shared" si="2"/>
        <v>4978135.9699733984</v>
      </c>
      <c r="O19" s="13">
        <f t="shared" si="3"/>
        <v>49.130382136426334</v>
      </c>
      <c r="P19" s="5">
        <v>5000000</v>
      </c>
      <c r="Q19">
        <f t="shared" ref="Q19:Q32" si="8">Q18</f>
        <v>5</v>
      </c>
      <c r="R19">
        <v>10800</v>
      </c>
      <c r="S19">
        <f t="shared" si="4"/>
        <v>54000</v>
      </c>
      <c r="T19" s="5">
        <f t="shared" si="5"/>
        <v>21864.030026601238</v>
      </c>
      <c r="U19" s="6">
        <f t="shared" si="6"/>
        <v>2.0244472246853</v>
      </c>
      <c r="V19" s="5">
        <f t="shared" si="7"/>
        <v>2.4698099999999998</v>
      </c>
      <c r="W19" s="5">
        <v>10000000</v>
      </c>
      <c r="X19">
        <v>0.2</v>
      </c>
      <c r="Y19" s="5">
        <v>1.33E-9</v>
      </c>
      <c r="Z19">
        <v>928.5</v>
      </c>
      <c r="AA19" s="13">
        <f t="shared" si="0"/>
        <v>49.087392055267706</v>
      </c>
      <c r="AB19" s="5">
        <v>4973780</v>
      </c>
      <c r="AC19">
        <v>25200</v>
      </c>
      <c r="AD19">
        <f t="shared" si="1"/>
        <v>0.29166666666666669</v>
      </c>
    </row>
    <row r="20" spans="1:30" x14ac:dyDescent="0.25">
      <c r="K20">
        <v>0.1</v>
      </c>
      <c r="L20" s="5">
        <v>10</v>
      </c>
      <c r="N20" s="3">
        <f t="shared" si="2"/>
        <v>4948983.9299379308</v>
      </c>
      <c r="O20" s="13">
        <f t="shared" si="3"/>
        <v>48.842673870593941</v>
      </c>
      <c r="P20" s="5">
        <v>5000000</v>
      </c>
      <c r="Q20">
        <f t="shared" si="8"/>
        <v>5</v>
      </c>
      <c r="R20">
        <v>25200</v>
      </c>
      <c r="S20">
        <f t="shared" si="4"/>
        <v>126000</v>
      </c>
      <c r="T20" s="5">
        <f t="shared" si="5"/>
        <v>51016.070062069557</v>
      </c>
      <c r="U20" s="6">
        <f t="shared" si="6"/>
        <v>2.0244472246853</v>
      </c>
      <c r="V20" s="5">
        <f t="shared" si="7"/>
        <v>2.4698099999999998</v>
      </c>
      <c r="W20" s="5">
        <v>10000000</v>
      </c>
      <c r="X20">
        <v>0.2</v>
      </c>
      <c r="Y20" s="5">
        <v>1.33E-9</v>
      </c>
      <c r="Z20">
        <v>928.5</v>
      </c>
      <c r="AA20" s="13">
        <f t="shared" si="0"/>
        <v>48.569849494201826</v>
      </c>
      <c r="AB20" s="5">
        <v>4921340</v>
      </c>
      <c r="AC20">
        <v>54000</v>
      </c>
      <c r="AD20">
        <f t="shared" si="1"/>
        <v>0.625</v>
      </c>
    </row>
    <row r="21" spans="1:30" x14ac:dyDescent="0.25">
      <c r="K21">
        <v>2.9</v>
      </c>
      <c r="L21" s="5">
        <v>1</v>
      </c>
      <c r="N21" s="3">
        <f t="shared" si="2"/>
        <v>4890679.8498669937</v>
      </c>
      <c r="O21" s="13">
        <f t="shared" si="3"/>
        <v>48.267257338929127</v>
      </c>
      <c r="P21" s="5">
        <v>5000000</v>
      </c>
      <c r="Q21">
        <f t="shared" si="8"/>
        <v>5</v>
      </c>
      <c r="R21">
        <v>54000</v>
      </c>
      <c r="S21">
        <f t="shared" si="4"/>
        <v>270000</v>
      </c>
      <c r="T21" s="5">
        <f t="shared" si="5"/>
        <v>109320.15013300619</v>
      </c>
      <c r="U21" s="6">
        <f t="shared" si="6"/>
        <v>2.0244472246852996</v>
      </c>
      <c r="V21" s="5">
        <f t="shared" si="7"/>
        <v>2.4698099999999998</v>
      </c>
      <c r="W21" s="5">
        <v>10000000</v>
      </c>
      <c r="X21">
        <v>0.2</v>
      </c>
      <c r="Y21" s="5">
        <v>1.33E-9</v>
      </c>
      <c r="Z21">
        <v>928.5</v>
      </c>
      <c r="AA21" s="13">
        <f t="shared" si="0"/>
        <v>47.535060449050086</v>
      </c>
      <c r="AB21" s="5">
        <v>4816490</v>
      </c>
      <c r="AC21">
        <v>111600</v>
      </c>
      <c r="AD21">
        <f t="shared" si="1"/>
        <v>1.2916666666666667</v>
      </c>
    </row>
    <row r="22" spans="1:30" x14ac:dyDescent="0.25">
      <c r="C22" s="3">
        <v>33402694.256147742</v>
      </c>
      <c r="D22">
        <v>30223800</v>
      </c>
      <c r="E22" s="3">
        <f>C22-D22</f>
        <v>3178894.2561477423</v>
      </c>
      <c r="F22">
        <f>E22/D22</f>
        <v>0.10517851018560678</v>
      </c>
      <c r="K22">
        <v>3.9</v>
      </c>
      <c r="L22" s="5">
        <v>0.1</v>
      </c>
      <c r="N22" s="3">
        <f t="shared" si="2"/>
        <v>4774071.6897251206</v>
      </c>
      <c r="O22" s="13">
        <f t="shared" si="3"/>
        <v>47.116424275599513</v>
      </c>
      <c r="P22" s="5">
        <v>5000000</v>
      </c>
      <c r="Q22">
        <f t="shared" si="8"/>
        <v>5</v>
      </c>
      <c r="R22">
        <v>111600</v>
      </c>
      <c r="S22">
        <f t="shared" si="4"/>
        <v>558000</v>
      </c>
      <c r="T22" s="5">
        <f t="shared" si="5"/>
        <v>225928.31027487945</v>
      </c>
      <c r="U22" s="6">
        <f t="shared" si="6"/>
        <v>2.0244472246852996</v>
      </c>
      <c r="V22" s="5">
        <f t="shared" si="7"/>
        <v>2.4698099999999998</v>
      </c>
      <c r="W22" s="5">
        <v>10000000</v>
      </c>
      <c r="X22">
        <v>0.2</v>
      </c>
      <c r="Y22" s="5">
        <v>1.33E-9</v>
      </c>
      <c r="Z22">
        <v>928.5</v>
      </c>
      <c r="AA22" s="13">
        <f t="shared" si="0"/>
        <v>45.98351838144584</v>
      </c>
      <c r="AB22" s="5">
        <v>4659280</v>
      </c>
      <c r="AC22">
        <v>198000</v>
      </c>
      <c r="AD22">
        <f t="shared" si="1"/>
        <v>2.2916666666666665</v>
      </c>
    </row>
    <row r="23" spans="1:30" x14ac:dyDescent="0.25">
      <c r="K23">
        <v>5.9</v>
      </c>
      <c r="L23" s="5">
        <v>0.01</v>
      </c>
      <c r="N23" s="3">
        <f t="shared" si="2"/>
        <v>4599159.4495123103</v>
      </c>
      <c r="O23" s="13">
        <f t="shared" si="3"/>
        <v>45.390174680605085</v>
      </c>
      <c r="P23" s="5">
        <v>5000000</v>
      </c>
      <c r="Q23">
        <f t="shared" si="8"/>
        <v>5</v>
      </c>
      <c r="R23">
        <v>198000</v>
      </c>
      <c r="S23">
        <f t="shared" si="4"/>
        <v>990000</v>
      </c>
      <c r="T23" s="5">
        <f t="shared" si="5"/>
        <v>400840.55048768938</v>
      </c>
      <c r="U23" s="6">
        <f t="shared" si="6"/>
        <v>2.0244472246853</v>
      </c>
      <c r="V23" s="5">
        <f t="shared" si="7"/>
        <v>2.4698099999999998</v>
      </c>
      <c r="W23" s="5">
        <v>10000000</v>
      </c>
      <c r="X23">
        <v>0.2</v>
      </c>
      <c r="Y23" s="5">
        <v>1.33E-9</v>
      </c>
      <c r="Z23">
        <v>928.5</v>
      </c>
      <c r="AA23" s="13">
        <f t="shared" si="0"/>
        <v>44.433061929434984</v>
      </c>
      <c r="AB23" s="5">
        <v>4502180</v>
      </c>
      <c r="AC23">
        <v>284400</v>
      </c>
      <c r="AD23">
        <f t="shared" si="1"/>
        <v>3.2916666666666665</v>
      </c>
    </row>
    <row r="24" spans="1:30" x14ac:dyDescent="0.25">
      <c r="K24">
        <v>9</v>
      </c>
      <c r="L24" s="5">
        <v>1E-3</v>
      </c>
      <c r="N24" s="3">
        <f t="shared" si="2"/>
        <v>4424247.209299501</v>
      </c>
      <c r="O24" s="13">
        <f t="shared" si="3"/>
        <v>43.663925085610671</v>
      </c>
      <c r="P24" s="5">
        <v>5000000</v>
      </c>
      <c r="Q24">
        <f t="shared" si="8"/>
        <v>5</v>
      </c>
      <c r="R24">
        <v>284400</v>
      </c>
      <c r="S24">
        <f t="shared" si="4"/>
        <v>1422000</v>
      </c>
      <c r="T24" s="5">
        <f t="shared" si="5"/>
        <v>575752.79070049932</v>
      </c>
      <c r="U24" s="6">
        <f t="shared" si="6"/>
        <v>2.0244472246853</v>
      </c>
      <c r="V24" s="5">
        <f t="shared" si="7"/>
        <v>2.4698099999999998</v>
      </c>
      <c r="W24" s="5">
        <v>10000000</v>
      </c>
      <c r="X24">
        <v>0.2</v>
      </c>
      <c r="Y24" s="5">
        <v>1.33E-9</v>
      </c>
      <c r="Z24">
        <v>928.5</v>
      </c>
      <c r="AA24" s="13">
        <f t="shared" si="0"/>
        <v>42.883691093017518</v>
      </c>
      <c r="AB24" s="5">
        <v>4345190</v>
      </c>
      <c r="AC24">
        <v>370800</v>
      </c>
      <c r="AD24">
        <f t="shared" si="1"/>
        <v>4.291666666666667</v>
      </c>
    </row>
    <row r="25" spans="1:30" x14ac:dyDescent="0.25">
      <c r="K25">
        <v>10</v>
      </c>
      <c r="L25" s="5">
        <v>1E-4</v>
      </c>
      <c r="N25" s="3">
        <f t="shared" si="2"/>
        <v>4249334.9690866908</v>
      </c>
      <c r="O25" s="13">
        <f t="shared" si="3"/>
        <v>41.937675490616243</v>
      </c>
      <c r="P25" s="5">
        <v>5000000</v>
      </c>
      <c r="Q25">
        <f t="shared" si="8"/>
        <v>5</v>
      </c>
      <c r="R25">
        <v>370800</v>
      </c>
      <c r="S25">
        <f t="shared" si="4"/>
        <v>1854000</v>
      </c>
      <c r="T25" s="5">
        <f t="shared" si="5"/>
        <v>750665.03091330919</v>
      </c>
      <c r="U25" s="6">
        <f t="shared" si="6"/>
        <v>2.0244472246853</v>
      </c>
      <c r="V25" s="5">
        <f t="shared" si="7"/>
        <v>2.4698099999999998</v>
      </c>
      <c r="W25" s="5">
        <v>10000000</v>
      </c>
      <c r="X25">
        <v>0.2</v>
      </c>
      <c r="Y25" s="5">
        <v>1.33E-9</v>
      </c>
      <c r="Z25">
        <v>928.5</v>
      </c>
      <c r="AA25" s="13">
        <f t="shared" si="0"/>
        <v>41.335405872193434</v>
      </c>
      <c r="AB25" s="5">
        <v>4188310</v>
      </c>
      <c r="AC25">
        <v>457200</v>
      </c>
      <c r="AD25">
        <f t="shared" si="1"/>
        <v>5.291666666666667</v>
      </c>
    </row>
    <row r="26" spans="1:30" x14ac:dyDescent="0.25">
      <c r="B26">
        <v>5</v>
      </c>
      <c r="C26">
        <v>100</v>
      </c>
      <c r="D26">
        <f>B26/C26^2</f>
        <v>5.0000000000000001E-4</v>
      </c>
      <c r="E26" s="5">
        <v>8336540</v>
      </c>
      <c r="F26" s="5">
        <f>E26/100000</f>
        <v>83.365399999999994</v>
      </c>
      <c r="K26">
        <v>11</v>
      </c>
      <c r="L26" s="5">
        <v>1.0000000000000001E-5</v>
      </c>
      <c r="N26" s="3">
        <f t="shared" si="2"/>
        <v>4074422.728873881</v>
      </c>
      <c r="O26" s="13">
        <f t="shared" si="3"/>
        <v>40.211425895621822</v>
      </c>
      <c r="P26" s="5">
        <v>5000000</v>
      </c>
      <c r="Q26">
        <f t="shared" si="8"/>
        <v>5</v>
      </c>
      <c r="R26">
        <v>457200</v>
      </c>
      <c r="S26">
        <f t="shared" si="4"/>
        <v>2286000</v>
      </c>
      <c r="T26" s="5">
        <f t="shared" si="5"/>
        <v>925577.27112611907</v>
      </c>
      <c r="U26" s="6">
        <f t="shared" si="6"/>
        <v>2.0244472246852996</v>
      </c>
      <c r="V26" s="5">
        <f t="shared" si="7"/>
        <v>2.4698099999999998</v>
      </c>
      <c r="W26" s="5">
        <v>10000000</v>
      </c>
      <c r="X26">
        <v>0.2</v>
      </c>
      <c r="Y26" s="5">
        <v>1.33E-9</v>
      </c>
      <c r="Z26">
        <v>928.5</v>
      </c>
      <c r="AA26" s="13">
        <f t="shared" si="0"/>
        <v>39.788206266962746</v>
      </c>
      <c r="AB26" s="5">
        <v>4031540</v>
      </c>
      <c r="AC26">
        <v>543600</v>
      </c>
      <c r="AD26">
        <f t="shared" si="1"/>
        <v>6.291666666666667</v>
      </c>
    </row>
    <row r="27" spans="1:30" x14ac:dyDescent="0.25">
      <c r="B27">
        <v>12.5</v>
      </c>
      <c r="C27">
        <v>100</v>
      </c>
      <c r="D27">
        <f t="shared" ref="D27:D48" si="9">B27/C27^2</f>
        <v>1.25E-3</v>
      </c>
      <c r="E27" s="5">
        <v>8156020</v>
      </c>
      <c r="F27" s="5">
        <f t="shared" ref="F27:F48" si="10">E27/100000</f>
        <v>81.560199999999995</v>
      </c>
      <c r="N27" s="3">
        <f t="shared" si="2"/>
        <v>3899510.4886610713</v>
      </c>
      <c r="O27" s="13">
        <f t="shared" si="3"/>
        <v>38.485176300627401</v>
      </c>
      <c r="P27" s="5">
        <v>5000000</v>
      </c>
      <c r="Q27">
        <f t="shared" si="8"/>
        <v>5</v>
      </c>
      <c r="R27">
        <v>543600</v>
      </c>
      <c r="S27">
        <f t="shared" si="4"/>
        <v>2718000</v>
      </c>
      <c r="T27" s="5">
        <f t="shared" si="5"/>
        <v>1100489.5113389289</v>
      </c>
      <c r="U27" s="6">
        <f t="shared" si="6"/>
        <v>2.0244472246852996</v>
      </c>
      <c r="V27" s="5">
        <f t="shared" si="7"/>
        <v>2.4698099999999998</v>
      </c>
      <c r="W27" s="5">
        <v>10000000</v>
      </c>
      <c r="X27">
        <v>0.2</v>
      </c>
      <c r="Y27" s="5">
        <v>1.33E-9</v>
      </c>
      <c r="Z27">
        <v>928.5</v>
      </c>
      <c r="AA27" s="13">
        <f t="shared" si="0"/>
        <v>38.241993584998767</v>
      </c>
      <c r="AB27" s="5">
        <v>3874870</v>
      </c>
      <c r="AC27">
        <v>630000</v>
      </c>
      <c r="AD27">
        <f t="shared" si="1"/>
        <v>7.291666666666667</v>
      </c>
    </row>
    <row r="28" spans="1:30" x14ac:dyDescent="0.25">
      <c r="B28">
        <v>23.75</v>
      </c>
      <c r="C28">
        <v>100</v>
      </c>
      <c r="D28">
        <f t="shared" si="9"/>
        <v>2.3749999999999999E-3</v>
      </c>
      <c r="E28" s="5">
        <v>8047410</v>
      </c>
      <c r="F28" s="5">
        <f t="shared" si="10"/>
        <v>80.474100000000007</v>
      </c>
      <c r="N28" s="3">
        <f t="shared" si="2"/>
        <v>3724598.2484482611</v>
      </c>
      <c r="O28" s="13">
        <f t="shared" si="3"/>
        <v>36.758926705632973</v>
      </c>
      <c r="P28" s="5">
        <v>5000000</v>
      </c>
      <c r="Q28">
        <f t="shared" si="8"/>
        <v>5</v>
      </c>
      <c r="R28">
        <v>630000</v>
      </c>
      <c r="S28">
        <f t="shared" si="4"/>
        <v>3150000</v>
      </c>
      <c r="T28" s="5">
        <f t="shared" si="5"/>
        <v>1275401.7515517389</v>
      </c>
      <c r="U28" s="6">
        <f t="shared" si="6"/>
        <v>2.0244472246853</v>
      </c>
      <c r="V28" s="5">
        <f t="shared" si="7"/>
        <v>2.4698099999999998</v>
      </c>
      <c r="W28" s="5">
        <v>10000000</v>
      </c>
      <c r="X28">
        <v>0.2</v>
      </c>
      <c r="Y28" s="5">
        <v>1.33E-9</v>
      </c>
      <c r="Z28">
        <v>928.5</v>
      </c>
      <c r="AA28" s="13">
        <f t="shared" si="0"/>
        <v>36.696866518628177</v>
      </c>
      <c r="AB28" s="5">
        <v>3718310</v>
      </c>
      <c r="AC28">
        <v>716400</v>
      </c>
      <c r="AD28">
        <f t="shared" si="1"/>
        <v>8.2916666666666661</v>
      </c>
    </row>
    <row r="29" spans="1:30" x14ac:dyDescent="0.25">
      <c r="B29">
        <v>40.625</v>
      </c>
      <c r="C29">
        <v>100</v>
      </c>
      <c r="D29">
        <f t="shared" si="9"/>
        <v>4.0625000000000001E-3</v>
      </c>
      <c r="E29" s="5">
        <v>7961790</v>
      </c>
      <c r="F29" s="5">
        <f t="shared" si="10"/>
        <v>79.617900000000006</v>
      </c>
      <c r="N29" s="3">
        <f t="shared" si="2"/>
        <v>3549686.0082354513</v>
      </c>
      <c r="O29" s="13">
        <f t="shared" si="3"/>
        <v>35.032677110638552</v>
      </c>
      <c r="P29" s="5">
        <v>5000000</v>
      </c>
      <c r="Q29">
        <f t="shared" si="8"/>
        <v>5</v>
      </c>
      <c r="R29">
        <v>716400</v>
      </c>
      <c r="S29">
        <f t="shared" si="4"/>
        <v>3582000</v>
      </c>
      <c r="T29" s="5">
        <f t="shared" si="5"/>
        <v>1450313.9917645487</v>
      </c>
      <c r="U29" s="6">
        <f t="shared" si="6"/>
        <v>2.0244472246852996</v>
      </c>
      <c r="V29" s="5">
        <f t="shared" si="7"/>
        <v>2.4698099999999998</v>
      </c>
      <c r="W29" s="5">
        <v>10000000</v>
      </c>
      <c r="X29">
        <v>0.2</v>
      </c>
      <c r="Y29" s="5">
        <v>1.33E-9</v>
      </c>
      <c r="Z29">
        <v>928.5</v>
      </c>
      <c r="AA29" s="13">
        <f t="shared" si="0"/>
        <v>35.152825067850976</v>
      </c>
      <c r="AB29" s="5">
        <v>3561860</v>
      </c>
      <c r="AC29">
        <v>802800</v>
      </c>
      <c r="AD29">
        <f t="shared" si="1"/>
        <v>9.2916666666666661</v>
      </c>
    </row>
    <row r="30" spans="1:30" x14ac:dyDescent="0.25">
      <c r="B30">
        <v>65.9375</v>
      </c>
      <c r="C30">
        <v>100</v>
      </c>
      <c r="D30">
        <f t="shared" si="9"/>
        <v>6.5937499999999998E-3</v>
      </c>
      <c r="E30" s="5">
        <v>7886760</v>
      </c>
      <c r="F30" s="5">
        <f t="shared" si="10"/>
        <v>78.867599999999996</v>
      </c>
      <c r="N30" s="3">
        <f t="shared" si="2"/>
        <v>3374773.7680226415</v>
      </c>
      <c r="O30" s="13">
        <f t="shared" si="3"/>
        <v>33.306427515644131</v>
      </c>
      <c r="P30" s="5">
        <v>5000000</v>
      </c>
      <c r="Q30">
        <f t="shared" si="8"/>
        <v>5</v>
      </c>
      <c r="R30">
        <v>802800</v>
      </c>
      <c r="S30">
        <f t="shared" si="4"/>
        <v>4014000</v>
      </c>
      <c r="T30" s="5">
        <f t="shared" si="5"/>
        <v>1625226.2319773587</v>
      </c>
      <c r="U30" s="6">
        <f t="shared" si="6"/>
        <v>2.0244472246853</v>
      </c>
      <c r="V30" s="5">
        <f t="shared" si="7"/>
        <v>2.4698099999999998</v>
      </c>
      <c r="W30" s="5">
        <v>10000000</v>
      </c>
      <c r="X30">
        <v>0.2</v>
      </c>
      <c r="Y30" s="5">
        <v>1.33E-9</v>
      </c>
      <c r="Z30">
        <v>928.5</v>
      </c>
      <c r="AA30" s="13">
        <f t="shared" si="0"/>
        <v>34.06000493461633</v>
      </c>
      <c r="AB30" s="5">
        <v>3451130</v>
      </c>
      <c r="AC30">
        <v>864000</v>
      </c>
      <c r="AD30">
        <f t="shared" si="1"/>
        <v>10</v>
      </c>
    </row>
    <row r="31" spans="1:30" x14ac:dyDescent="0.25">
      <c r="B31">
        <v>103.90600000000001</v>
      </c>
      <c r="C31">
        <v>100</v>
      </c>
      <c r="D31">
        <f t="shared" si="9"/>
        <v>1.03906E-2</v>
      </c>
      <c r="E31" s="5">
        <v>7817450</v>
      </c>
      <c r="F31" s="5">
        <f t="shared" si="10"/>
        <v>78.174499999999995</v>
      </c>
      <c r="N31" s="3">
        <f t="shared" si="2"/>
        <v>3250877.597871901</v>
      </c>
      <c r="O31" s="13">
        <f t="shared" si="3"/>
        <v>32.083667385856415</v>
      </c>
      <c r="P31" s="5">
        <v>5000000</v>
      </c>
      <c r="Q31">
        <f t="shared" si="8"/>
        <v>5</v>
      </c>
      <c r="R31">
        <v>864000</v>
      </c>
      <c r="S31">
        <f t="shared" si="4"/>
        <v>4320000</v>
      </c>
      <c r="T31" s="5">
        <f t="shared" si="5"/>
        <v>1749122.402128099</v>
      </c>
      <c r="U31" s="6">
        <f t="shared" si="6"/>
        <v>2.0244472246852996</v>
      </c>
      <c r="V31" s="5">
        <f t="shared" si="7"/>
        <v>2.4698099999999998</v>
      </c>
      <c r="W31" s="5">
        <v>10000000</v>
      </c>
      <c r="X31">
        <v>0.2</v>
      </c>
      <c r="Y31" s="5">
        <v>1.33E-9</v>
      </c>
      <c r="Z31">
        <v>928.5</v>
      </c>
      <c r="AB31" s="5"/>
    </row>
    <row r="32" spans="1:30" x14ac:dyDescent="0.25">
      <c r="B32">
        <v>160.85900000000001</v>
      </c>
      <c r="C32">
        <v>100</v>
      </c>
      <c r="D32">
        <f t="shared" si="9"/>
        <v>1.60859E-2</v>
      </c>
      <c r="E32" s="5">
        <v>7751500</v>
      </c>
      <c r="F32" s="5">
        <f t="shared" si="10"/>
        <v>77.515000000000001</v>
      </c>
      <c r="N32" s="3">
        <f t="shared" si="2"/>
        <v>3250877.597871901</v>
      </c>
      <c r="O32" s="13">
        <f t="shared" si="3"/>
        <v>32.083667385856415</v>
      </c>
      <c r="P32" s="5">
        <v>5000000</v>
      </c>
      <c r="Q32">
        <f t="shared" si="8"/>
        <v>5</v>
      </c>
      <c r="R32">
        <v>864000</v>
      </c>
      <c r="S32">
        <f t="shared" si="4"/>
        <v>4320000</v>
      </c>
      <c r="T32" s="5">
        <f t="shared" si="5"/>
        <v>1749122.402128099</v>
      </c>
      <c r="U32" s="6">
        <f t="shared" si="6"/>
        <v>2.0244472246852996</v>
      </c>
      <c r="V32" s="5">
        <f t="shared" si="7"/>
        <v>2.4698099999999998</v>
      </c>
      <c r="W32" s="5">
        <v>10000000</v>
      </c>
      <c r="X32">
        <v>0.2</v>
      </c>
      <c r="Y32" s="5">
        <v>1.33E-9</v>
      </c>
      <c r="Z32">
        <v>928.5</v>
      </c>
      <c r="AB32" s="5"/>
    </row>
    <row r="33" spans="2:28" x14ac:dyDescent="0.25">
      <c r="B33">
        <v>246.28899999999999</v>
      </c>
      <c r="C33">
        <v>100</v>
      </c>
      <c r="D33">
        <f t="shared" si="9"/>
        <v>2.4628899999999999E-2</v>
      </c>
      <c r="E33" s="5">
        <v>7687610</v>
      </c>
      <c r="F33" s="5">
        <f t="shared" si="10"/>
        <v>76.876099999999994</v>
      </c>
      <c r="AB33" s="5"/>
    </row>
    <row r="34" spans="2:28" x14ac:dyDescent="0.25">
      <c r="B34">
        <v>374.43400000000003</v>
      </c>
      <c r="C34">
        <v>100</v>
      </c>
      <c r="D34">
        <f t="shared" si="9"/>
        <v>3.7443400000000002E-2</v>
      </c>
      <c r="E34" s="5">
        <v>7625040</v>
      </c>
      <c r="F34" s="5">
        <f t="shared" si="10"/>
        <v>76.250399999999999</v>
      </c>
      <c r="AB34" s="5"/>
    </row>
    <row r="35" spans="2:28" x14ac:dyDescent="0.25">
      <c r="B35">
        <v>566.65</v>
      </c>
      <c r="C35">
        <v>100</v>
      </c>
      <c r="D35">
        <f t="shared" si="9"/>
        <v>5.6665E-2</v>
      </c>
      <c r="E35" s="5">
        <v>7563310</v>
      </c>
      <c r="F35" s="5">
        <f t="shared" si="10"/>
        <v>75.633099999999999</v>
      </c>
      <c r="AB35" s="5"/>
    </row>
    <row r="36" spans="2:28" x14ac:dyDescent="0.25">
      <c r="B36">
        <v>854.976</v>
      </c>
      <c r="C36">
        <v>100</v>
      </c>
      <c r="D36">
        <f t="shared" si="9"/>
        <v>8.5497599999999993E-2</v>
      </c>
      <c r="E36" s="5">
        <v>7502140</v>
      </c>
      <c r="F36" s="5">
        <f t="shared" si="10"/>
        <v>75.0214</v>
      </c>
      <c r="AB36" s="5"/>
    </row>
    <row r="37" spans="2:28" x14ac:dyDescent="0.25">
      <c r="B37">
        <v>1287.46</v>
      </c>
      <c r="C37">
        <v>100</v>
      </c>
      <c r="D37">
        <f t="shared" si="9"/>
        <v>0.128746</v>
      </c>
      <c r="E37" s="5">
        <v>7441330</v>
      </c>
      <c r="F37" s="5">
        <f t="shared" si="10"/>
        <v>74.413300000000007</v>
      </c>
      <c r="AB37" s="5"/>
    </row>
    <row r="38" spans="2:28" x14ac:dyDescent="0.25">
      <c r="B38">
        <v>1936.2</v>
      </c>
      <c r="C38">
        <v>100</v>
      </c>
      <c r="D38">
        <f t="shared" si="9"/>
        <v>0.19362000000000001</v>
      </c>
      <c r="E38" s="5">
        <v>7380770</v>
      </c>
      <c r="F38" s="5">
        <f t="shared" si="10"/>
        <v>73.807699999999997</v>
      </c>
      <c r="AB38" s="5"/>
    </row>
    <row r="39" spans="2:28" x14ac:dyDescent="0.25">
      <c r="B39">
        <v>2909.29</v>
      </c>
      <c r="C39">
        <v>100</v>
      </c>
      <c r="D39">
        <f t="shared" si="9"/>
        <v>0.29092899999999999</v>
      </c>
      <c r="E39" s="5">
        <v>7320370</v>
      </c>
      <c r="F39" s="5">
        <f t="shared" si="10"/>
        <v>73.203699999999998</v>
      </c>
      <c r="AB39" s="5"/>
    </row>
    <row r="40" spans="2:28" x14ac:dyDescent="0.25">
      <c r="B40">
        <v>4368.9399999999996</v>
      </c>
      <c r="C40">
        <v>100</v>
      </c>
      <c r="D40">
        <f t="shared" si="9"/>
        <v>0.43689399999999995</v>
      </c>
      <c r="E40" s="5">
        <v>7260070</v>
      </c>
      <c r="F40" s="5">
        <f t="shared" si="10"/>
        <v>72.600700000000003</v>
      </c>
      <c r="AB40" s="5"/>
    </row>
    <row r="41" spans="2:28" x14ac:dyDescent="0.25">
      <c r="B41">
        <v>6558.41</v>
      </c>
      <c r="C41">
        <v>100</v>
      </c>
      <c r="D41">
        <f t="shared" si="9"/>
        <v>0.65584100000000001</v>
      </c>
      <c r="E41" s="5">
        <v>7199860</v>
      </c>
      <c r="F41" s="5">
        <f t="shared" si="10"/>
        <v>71.998599999999996</v>
      </c>
      <c r="AB41" s="5"/>
    </row>
    <row r="42" spans="2:28" x14ac:dyDescent="0.25">
      <c r="B42">
        <v>9842.61</v>
      </c>
      <c r="C42">
        <v>100</v>
      </c>
      <c r="D42">
        <f t="shared" si="9"/>
        <v>0.98426100000000005</v>
      </c>
      <c r="E42" s="5">
        <v>7139690</v>
      </c>
      <c r="F42" s="5">
        <f t="shared" si="10"/>
        <v>71.396900000000002</v>
      </c>
      <c r="AB42" s="5"/>
    </row>
    <row r="43" spans="2:28" x14ac:dyDescent="0.25">
      <c r="B43">
        <v>14768.9</v>
      </c>
      <c r="C43">
        <v>100</v>
      </c>
      <c r="D43">
        <f t="shared" si="9"/>
        <v>1.47689</v>
      </c>
      <c r="E43" s="5">
        <v>7079560</v>
      </c>
      <c r="F43" s="5">
        <f t="shared" si="10"/>
        <v>70.795599999999993</v>
      </c>
      <c r="AB43" s="5"/>
    </row>
    <row r="44" spans="2:28" x14ac:dyDescent="0.25">
      <c r="B44">
        <v>22158.400000000001</v>
      </c>
      <c r="C44">
        <v>100</v>
      </c>
      <c r="D44">
        <f t="shared" si="9"/>
        <v>2.21584</v>
      </c>
      <c r="E44" s="5">
        <v>7019450</v>
      </c>
      <c r="F44" s="5">
        <f t="shared" si="10"/>
        <v>70.194500000000005</v>
      </c>
      <c r="AB44" s="5"/>
    </row>
    <row r="45" spans="2:28" x14ac:dyDescent="0.25">
      <c r="B45">
        <v>33242.6</v>
      </c>
      <c r="C45">
        <v>100</v>
      </c>
      <c r="D45">
        <f t="shared" si="9"/>
        <v>3.3242599999999998</v>
      </c>
      <c r="E45" s="5">
        <v>6959380</v>
      </c>
      <c r="F45" s="5">
        <f t="shared" si="10"/>
        <v>69.593800000000002</v>
      </c>
      <c r="AB45" s="5"/>
    </row>
    <row r="46" spans="2:28" x14ac:dyDescent="0.25">
      <c r="B46">
        <v>49868.9</v>
      </c>
      <c r="C46">
        <v>100</v>
      </c>
      <c r="D46">
        <f t="shared" si="9"/>
        <v>4.9868899999999998</v>
      </c>
      <c r="E46" s="5">
        <v>6899310</v>
      </c>
      <c r="F46" s="5">
        <f t="shared" si="10"/>
        <v>68.993099999999998</v>
      </c>
      <c r="AB46" s="5"/>
    </row>
    <row r="47" spans="2:28" x14ac:dyDescent="0.25">
      <c r="B47">
        <v>74808.3</v>
      </c>
      <c r="C47">
        <v>100</v>
      </c>
      <c r="D47">
        <f t="shared" si="9"/>
        <v>7.4808300000000001</v>
      </c>
      <c r="E47" s="5">
        <v>6839250</v>
      </c>
      <c r="F47" s="5">
        <f t="shared" si="10"/>
        <v>68.392499999999998</v>
      </c>
      <c r="AB47" s="5"/>
    </row>
    <row r="48" spans="2:28" x14ac:dyDescent="0.25">
      <c r="B48">
        <v>86400</v>
      </c>
      <c r="C48">
        <v>100</v>
      </c>
      <c r="D48">
        <f t="shared" si="9"/>
        <v>8.64</v>
      </c>
      <c r="E48" s="5">
        <v>6815780</v>
      </c>
      <c r="F48" s="5">
        <f t="shared" si="10"/>
        <v>68.157799999999995</v>
      </c>
      <c r="AB48" s="5"/>
    </row>
    <row r="49" spans="14:31" x14ac:dyDescent="0.25">
      <c r="AB49" s="5"/>
    </row>
    <row r="50" spans="14:31" x14ac:dyDescent="0.25">
      <c r="AB50" s="5"/>
    </row>
    <row r="51" spans="14:31" x14ac:dyDescent="0.25">
      <c r="AB51" s="5"/>
    </row>
    <row r="52" spans="14:31" x14ac:dyDescent="0.25">
      <c r="AB52" s="5"/>
    </row>
    <row r="53" spans="14:31" ht="20.25" x14ac:dyDescent="0.5">
      <c r="N53" t="s">
        <v>241</v>
      </c>
      <c r="O53" t="s">
        <v>242</v>
      </c>
      <c r="P53" t="s">
        <v>243</v>
      </c>
      <c r="Q53" t="s">
        <v>31</v>
      </c>
      <c r="R53" t="s">
        <v>13</v>
      </c>
      <c r="S53" t="s">
        <v>239</v>
      </c>
      <c r="T53" s="12" t="s">
        <v>240</v>
      </c>
      <c r="U53" s="12"/>
      <c r="V53" s="12" t="s">
        <v>237</v>
      </c>
      <c r="W53" s="10" t="s">
        <v>1</v>
      </c>
      <c r="X53" s="11" t="s">
        <v>2</v>
      </c>
      <c r="Y53" s="10" t="s">
        <v>238</v>
      </c>
      <c r="Z53" s="1" t="s">
        <v>3</v>
      </c>
      <c r="AB53" s="5" t="s">
        <v>5</v>
      </c>
      <c r="AC53" s="1" t="s">
        <v>3</v>
      </c>
      <c r="AD53" t="s">
        <v>247</v>
      </c>
      <c r="AE53" t="s">
        <v>238</v>
      </c>
    </row>
    <row r="54" spans="14:31" x14ac:dyDescent="0.25">
      <c r="N54" s="3">
        <f>P54-((Q54*R54)/(V54))</f>
        <v>1000000</v>
      </c>
      <c r="O54" s="13">
        <f>CONVERT(N54,"Pa","atm")</f>
        <v>9.8692326671601283</v>
      </c>
      <c r="P54" s="5">
        <v>1000000</v>
      </c>
      <c r="Q54" s="15">
        <f>0.05/12</f>
        <v>4.1666666666666666E-3</v>
      </c>
      <c r="R54">
        <v>0</v>
      </c>
      <c r="S54">
        <f>Q54*R54</f>
        <v>0</v>
      </c>
      <c r="T54" s="5">
        <f>S54/V54</f>
        <v>0</v>
      </c>
      <c r="U54" s="5"/>
      <c r="V54" s="5">
        <f>W54*X54*Y54*Z54</f>
        <v>9.9849406817577416E-8</v>
      </c>
      <c r="W54" s="5">
        <v>1</v>
      </c>
      <c r="X54">
        <v>0.2</v>
      </c>
      <c r="Y54" s="5">
        <v>5.0000000000000003E-10</v>
      </c>
      <c r="Z54">
        <v>998.49406817577403</v>
      </c>
      <c r="AB54">
        <v>10</v>
      </c>
      <c r="AC54">
        <v>998.91600000000005</v>
      </c>
      <c r="AD54">
        <f>1/AC54*(AC55-AC54)/(AB55-AB54)</f>
        <v>5.00542588165118E-5</v>
      </c>
      <c r="AE54">
        <f>AD54/100000</f>
        <v>5.0054258816511805E-10</v>
      </c>
    </row>
    <row r="55" spans="14:31" x14ac:dyDescent="0.25">
      <c r="N55" s="3">
        <f>P55-((Q55*R55)/(V55))</f>
        <v>958270.49153853196</v>
      </c>
      <c r="O55" s="13">
        <f>CONVERT(N55,"Pa","atm")</f>
        <v>9.4573944390676736</v>
      </c>
      <c r="P55" s="5">
        <v>1000000</v>
      </c>
      <c r="Q55" s="15">
        <f>Q54</f>
        <v>4.1666666666666666E-3</v>
      </c>
      <c r="R55">
        <v>1</v>
      </c>
      <c r="S55">
        <f>Q55*R55</f>
        <v>4.1666666666666666E-3</v>
      </c>
      <c r="T55" s="5">
        <f>S55/V55</f>
        <v>41729.508461468089</v>
      </c>
      <c r="U55" s="5"/>
      <c r="V55" s="5">
        <f>W55*X55*Y55*Z55</f>
        <v>9.9849406817577416E-8</v>
      </c>
      <c r="W55" s="5">
        <v>1</v>
      </c>
      <c r="X55">
        <v>0.2</v>
      </c>
      <c r="Y55" s="5">
        <v>5.0000000000000003E-10</v>
      </c>
      <c r="Z55">
        <f>Z54</f>
        <v>998.49406817577403</v>
      </c>
      <c r="AB55">
        <v>10.1</v>
      </c>
      <c r="AC55">
        <v>998.92100000000005</v>
      </c>
    </row>
    <row r="56" spans="14:31" x14ac:dyDescent="0.25">
      <c r="N56" s="3">
        <f t="shared" ref="N56:N73" si="11">P56-((Q56*R56)/(V56))</f>
        <v>916540.98307706381</v>
      </c>
      <c r="O56" s="13">
        <f t="shared" ref="O56:O73" si="12">CONVERT(N56,"Pa","atm")</f>
        <v>9.0455562109752172</v>
      </c>
      <c r="P56" s="5">
        <v>1000000</v>
      </c>
      <c r="Q56" s="15">
        <f t="shared" ref="Q56:Q73" si="13">Q55</f>
        <v>4.1666666666666666E-3</v>
      </c>
      <c r="R56">
        <v>2</v>
      </c>
      <c r="S56">
        <f t="shared" ref="S56:S73" si="14">Q56*R56</f>
        <v>8.3333333333333332E-3</v>
      </c>
      <c r="T56" s="5">
        <f t="shared" ref="T56:T73" si="15">S56/V56</f>
        <v>83459.016922936178</v>
      </c>
      <c r="U56" s="5"/>
      <c r="V56" s="5">
        <f t="shared" ref="V56:V73" si="16">W56*X56*Y56*Z56</f>
        <v>9.9849406817577416E-8</v>
      </c>
      <c r="W56" s="5">
        <v>1</v>
      </c>
      <c r="X56">
        <v>0.2</v>
      </c>
      <c r="Y56" s="5">
        <v>5.0000000000000003E-10</v>
      </c>
      <c r="Z56">
        <f t="shared" ref="Z56:Z73" si="17">Z55</f>
        <v>998.49406817577403</v>
      </c>
    </row>
    <row r="57" spans="14:31" x14ac:dyDescent="0.25">
      <c r="N57" s="3">
        <f t="shared" si="11"/>
        <v>874811.47461559577</v>
      </c>
      <c r="O57" s="13">
        <f t="shared" si="12"/>
        <v>8.6337179828827608</v>
      </c>
      <c r="P57" s="5">
        <v>1000000</v>
      </c>
      <c r="Q57" s="15">
        <f t="shared" si="13"/>
        <v>4.1666666666666666E-3</v>
      </c>
      <c r="R57">
        <v>3</v>
      </c>
      <c r="S57">
        <f t="shared" si="14"/>
        <v>1.2500000000000001E-2</v>
      </c>
      <c r="T57" s="5">
        <f t="shared" si="15"/>
        <v>125188.52538440429</v>
      </c>
      <c r="U57" s="5"/>
      <c r="V57" s="5">
        <f t="shared" si="16"/>
        <v>9.9849406817577416E-8</v>
      </c>
      <c r="W57" s="5">
        <v>1</v>
      </c>
      <c r="X57">
        <v>0.2</v>
      </c>
      <c r="Y57" s="5">
        <v>5.0000000000000003E-10</v>
      </c>
      <c r="Z57">
        <f t="shared" si="17"/>
        <v>998.49406817577403</v>
      </c>
      <c r="AB57">
        <v>4</v>
      </c>
      <c r="AC57">
        <v>998.64099999999996</v>
      </c>
      <c r="AD57">
        <f>1/AC57*(AC58-AC57)/(AB58-AB57)</f>
        <v>4.0054433975964478E-5</v>
      </c>
    </row>
    <row r="58" spans="14:31" x14ac:dyDescent="0.25">
      <c r="N58" s="3">
        <f t="shared" si="11"/>
        <v>833081.96615412761</v>
      </c>
      <c r="O58" s="13">
        <f t="shared" si="12"/>
        <v>8.2218797547903044</v>
      </c>
      <c r="P58" s="5">
        <v>1000000</v>
      </c>
      <c r="Q58" s="15">
        <f t="shared" si="13"/>
        <v>4.1666666666666666E-3</v>
      </c>
      <c r="R58">
        <v>4</v>
      </c>
      <c r="S58">
        <f t="shared" si="14"/>
        <v>1.6666666666666666E-2</v>
      </c>
      <c r="T58" s="5">
        <f t="shared" si="15"/>
        <v>166918.03384587236</v>
      </c>
      <c r="U58" s="5"/>
      <c r="V58" s="5">
        <f t="shared" si="16"/>
        <v>9.9849406817577416E-8</v>
      </c>
      <c r="W58" s="5">
        <v>1</v>
      </c>
      <c r="X58">
        <v>0.2</v>
      </c>
      <c r="Y58" s="5">
        <v>5.0000000000000003E-10</v>
      </c>
      <c r="Z58">
        <f t="shared" si="17"/>
        <v>998.49406817577403</v>
      </c>
      <c r="AB58">
        <v>4.0999999999999996</v>
      </c>
      <c r="AC58">
        <v>998.64499999999998</v>
      </c>
    </row>
    <row r="59" spans="14:31" x14ac:dyDescent="0.25">
      <c r="N59" s="3">
        <f t="shared" si="11"/>
        <v>791352.45769265958</v>
      </c>
      <c r="O59" s="13">
        <f t="shared" si="12"/>
        <v>7.8100415266978489</v>
      </c>
      <c r="P59" s="5">
        <v>1000000</v>
      </c>
      <c r="Q59" s="15">
        <f t="shared" si="13"/>
        <v>4.1666666666666666E-3</v>
      </c>
      <c r="R59">
        <v>5</v>
      </c>
      <c r="S59">
        <f t="shared" si="14"/>
        <v>2.0833333333333332E-2</v>
      </c>
      <c r="T59" s="5">
        <f t="shared" si="15"/>
        <v>208647.54230734045</v>
      </c>
      <c r="U59" s="5"/>
      <c r="V59" s="5">
        <f t="shared" si="16"/>
        <v>9.9849406817577416E-8</v>
      </c>
      <c r="W59" s="5">
        <v>1</v>
      </c>
      <c r="X59">
        <v>0.2</v>
      </c>
      <c r="Y59" s="5">
        <v>5.0000000000000003E-10</v>
      </c>
      <c r="Z59">
        <f t="shared" si="17"/>
        <v>998.49406817577403</v>
      </c>
    </row>
    <row r="60" spans="14:31" x14ac:dyDescent="0.25">
      <c r="N60" s="3">
        <f t="shared" si="11"/>
        <v>749622.94923119142</v>
      </c>
      <c r="O60" s="13">
        <f t="shared" si="12"/>
        <v>7.3982032986053925</v>
      </c>
      <c r="P60" s="5">
        <v>1000000</v>
      </c>
      <c r="Q60" s="15">
        <f t="shared" si="13"/>
        <v>4.1666666666666666E-3</v>
      </c>
      <c r="R60">
        <v>6</v>
      </c>
      <c r="S60">
        <f t="shared" si="14"/>
        <v>2.5000000000000001E-2</v>
      </c>
      <c r="T60" s="5">
        <f t="shared" si="15"/>
        <v>250377.05076880858</v>
      </c>
      <c r="U60" s="5"/>
      <c r="V60" s="5">
        <f t="shared" si="16"/>
        <v>9.9849406817577416E-8</v>
      </c>
      <c r="W60" s="5">
        <v>1</v>
      </c>
      <c r="X60">
        <v>0.2</v>
      </c>
      <c r="Y60" s="5">
        <v>5.0000000000000003E-10</v>
      </c>
      <c r="Z60">
        <f t="shared" si="17"/>
        <v>998.49406817577403</v>
      </c>
    </row>
    <row r="61" spans="14:31" x14ac:dyDescent="0.25">
      <c r="N61" s="3">
        <f t="shared" si="11"/>
        <v>707893.44076972338</v>
      </c>
      <c r="O61" s="13">
        <f t="shared" si="12"/>
        <v>6.986365070512937</v>
      </c>
      <c r="P61" s="5">
        <v>1000000</v>
      </c>
      <c r="Q61" s="15">
        <f t="shared" si="13"/>
        <v>4.1666666666666666E-3</v>
      </c>
      <c r="R61">
        <v>7</v>
      </c>
      <c r="S61">
        <f t="shared" si="14"/>
        <v>2.9166666666666667E-2</v>
      </c>
      <c r="T61" s="5">
        <f t="shared" si="15"/>
        <v>292106.55923027667</v>
      </c>
      <c r="U61" s="5"/>
      <c r="V61" s="5">
        <f t="shared" si="16"/>
        <v>9.9849406817577416E-8</v>
      </c>
      <c r="W61" s="5">
        <v>1</v>
      </c>
      <c r="X61">
        <v>0.2</v>
      </c>
      <c r="Y61" s="5">
        <v>5.0000000000000003E-10</v>
      </c>
      <c r="Z61">
        <f t="shared" si="17"/>
        <v>998.49406817577403</v>
      </c>
    </row>
    <row r="62" spans="14:31" x14ac:dyDescent="0.25">
      <c r="N62" s="3">
        <f t="shared" si="11"/>
        <v>666163.93230825523</v>
      </c>
      <c r="O62" s="13">
        <f t="shared" si="12"/>
        <v>6.5745268424204806</v>
      </c>
      <c r="P62" s="5">
        <v>1000000</v>
      </c>
      <c r="Q62" s="15">
        <f t="shared" si="13"/>
        <v>4.1666666666666666E-3</v>
      </c>
      <c r="R62">
        <v>8</v>
      </c>
      <c r="S62">
        <f t="shared" si="14"/>
        <v>3.3333333333333333E-2</v>
      </c>
      <c r="T62" s="5">
        <f t="shared" si="15"/>
        <v>333836.06769174471</v>
      </c>
      <c r="U62" s="5"/>
      <c r="V62" s="5">
        <f t="shared" si="16"/>
        <v>9.9849406817577416E-8</v>
      </c>
      <c r="W62" s="5">
        <v>1</v>
      </c>
      <c r="X62">
        <v>0.2</v>
      </c>
      <c r="Y62" s="5">
        <v>5.0000000000000003E-10</v>
      </c>
      <c r="Z62">
        <f t="shared" si="17"/>
        <v>998.49406817577403</v>
      </c>
    </row>
    <row r="63" spans="14:31" x14ac:dyDescent="0.25">
      <c r="N63" s="3">
        <f t="shared" si="11"/>
        <v>624434.42384678719</v>
      </c>
      <c r="O63" s="13">
        <f t="shared" si="12"/>
        <v>6.1626886143280259</v>
      </c>
      <c r="P63" s="5">
        <v>1000000</v>
      </c>
      <c r="Q63" s="15">
        <f t="shared" si="13"/>
        <v>4.1666666666666666E-3</v>
      </c>
      <c r="R63">
        <v>9</v>
      </c>
      <c r="S63">
        <f t="shared" si="14"/>
        <v>3.7499999999999999E-2</v>
      </c>
      <c r="T63" s="5">
        <f t="shared" si="15"/>
        <v>375565.57615321281</v>
      </c>
      <c r="U63" s="5"/>
      <c r="V63" s="5">
        <f t="shared" si="16"/>
        <v>9.9849406817577416E-8</v>
      </c>
      <c r="W63" s="5">
        <v>1</v>
      </c>
      <c r="X63">
        <v>0.2</v>
      </c>
      <c r="Y63" s="5">
        <v>5.0000000000000003E-10</v>
      </c>
      <c r="Z63">
        <f t="shared" si="17"/>
        <v>998.49406817577403</v>
      </c>
    </row>
    <row r="64" spans="14:31" x14ac:dyDescent="0.25">
      <c r="N64" s="3">
        <f t="shared" si="11"/>
        <v>582704.91538531915</v>
      </c>
      <c r="O64" s="13">
        <f t="shared" si="12"/>
        <v>5.7508503862355704</v>
      </c>
      <c r="P64" s="5">
        <v>1000000</v>
      </c>
      <c r="Q64" s="15">
        <f t="shared" si="13"/>
        <v>4.1666666666666666E-3</v>
      </c>
      <c r="R64">
        <v>10</v>
      </c>
      <c r="S64">
        <f t="shared" si="14"/>
        <v>4.1666666666666664E-2</v>
      </c>
      <c r="T64" s="5">
        <f t="shared" si="15"/>
        <v>417295.08461468091</v>
      </c>
      <c r="U64" s="5"/>
      <c r="V64" s="5">
        <f t="shared" si="16"/>
        <v>9.9849406817577416E-8</v>
      </c>
      <c r="W64" s="5">
        <v>1</v>
      </c>
      <c r="X64">
        <v>0.2</v>
      </c>
      <c r="Y64" s="5">
        <v>5.0000000000000003E-10</v>
      </c>
      <c r="Z64">
        <f t="shared" si="17"/>
        <v>998.49406817577403</v>
      </c>
    </row>
    <row r="65" spans="14:26" x14ac:dyDescent="0.25">
      <c r="N65" s="3">
        <f t="shared" si="11"/>
        <v>540975.406923851</v>
      </c>
      <c r="O65" s="13">
        <f t="shared" si="12"/>
        <v>5.339012158143114</v>
      </c>
      <c r="P65" s="5">
        <v>1000000</v>
      </c>
      <c r="Q65" s="15">
        <f t="shared" si="13"/>
        <v>4.1666666666666666E-3</v>
      </c>
      <c r="R65">
        <v>11</v>
      </c>
      <c r="S65">
        <f t="shared" si="14"/>
        <v>4.583333333333333E-2</v>
      </c>
      <c r="T65" s="5">
        <f t="shared" si="15"/>
        <v>459024.593076149</v>
      </c>
      <c r="U65" s="5"/>
      <c r="V65" s="5">
        <f t="shared" si="16"/>
        <v>9.9849406817577416E-8</v>
      </c>
      <c r="W65" s="5">
        <v>1</v>
      </c>
      <c r="X65">
        <v>0.2</v>
      </c>
      <c r="Y65" s="5">
        <v>5.0000000000000003E-10</v>
      </c>
      <c r="Z65">
        <f t="shared" si="17"/>
        <v>998.49406817577403</v>
      </c>
    </row>
    <row r="66" spans="14:26" x14ac:dyDescent="0.25">
      <c r="N66" s="3">
        <f t="shared" si="11"/>
        <v>499245.89846238284</v>
      </c>
      <c r="O66" s="13">
        <f t="shared" si="12"/>
        <v>4.9271739300506576</v>
      </c>
      <c r="P66" s="5">
        <v>1000000</v>
      </c>
      <c r="Q66" s="15">
        <f t="shared" si="13"/>
        <v>4.1666666666666666E-3</v>
      </c>
      <c r="R66">
        <v>12</v>
      </c>
      <c r="S66">
        <f t="shared" si="14"/>
        <v>0.05</v>
      </c>
      <c r="T66" s="5">
        <f t="shared" si="15"/>
        <v>500754.10153761716</v>
      </c>
      <c r="U66" s="5"/>
      <c r="V66" s="5">
        <f t="shared" si="16"/>
        <v>9.9849406817577416E-8</v>
      </c>
      <c r="W66" s="5">
        <v>1</v>
      </c>
      <c r="X66">
        <v>0.2</v>
      </c>
      <c r="Y66" s="5">
        <v>5.0000000000000003E-10</v>
      </c>
      <c r="Z66">
        <f t="shared" si="17"/>
        <v>998.49406817577403</v>
      </c>
    </row>
    <row r="67" spans="14:26" x14ac:dyDescent="0.25">
      <c r="N67" s="3">
        <f t="shared" si="11"/>
        <v>457516.39000091481</v>
      </c>
      <c r="O67" s="13">
        <f t="shared" si="12"/>
        <v>4.5153357019582021</v>
      </c>
      <c r="P67" s="5">
        <v>1000000</v>
      </c>
      <c r="Q67" s="15">
        <f t="shared" si="13"/>
        <v>4.1666666666666666E-3</v>
      </c>
      <c r="R67">
        <v>13</v>
      </c>
      <c r="S67">
        <f t="shared" si="14"/>
        <v>5.4166666666666669E-2</v>
      </c>
      <c r="T67" s="5">
        <f t="shared" si="15"/>
        <v>542483.60999908519</v>
      </c>
      <c r="U67" s="5"/>
      <c r="V67" s="5">
        <f t="shared" si="16"/>
        <v>9.9849406817577416E-8</v>
      </c>
      <c r="W67" s="5">
        <v>1</v>
      </c>
      <c r="X67">
        <v>0.2</v>
      </c>
      <c r="Y67" s="5">
        <v>5.0000000000000003E-10</v>
      </c>
      <c r="Z67">
        <f t="shared" si="17"/>
        <v>998.49406817577403</v>
      </c>
    </row>
    <row r="68" spans="14:26" x14ac:dyDescent="0.25">
      <c r="N68" s="3">
        <f t="shared" si="11"/>
        <v>415786.88153944665</v>
      </c>
      <c r="O68" s="13">
        <f t="shared" si="12"/>
        <v>4.1034974738657457</v>
      </c>
      <c r="P68" s="5">
        <v>1000000</v>
      </c>
      <c r="Q68" s="15">
        <f t="shared" si="13"/>
        <v>4.1666666666666666E-3</v>
      </c>
      <c r="R68">
        <v>14</v>
      </c>
      <c r="S68">
        <f t="shared" si="14"/>
        <v>5.8333333333333334E-2</v>
      </c>
      <c r="T68" s="5">
        <f t="shared" si="15"/>
        <v>584213.11846055335</v>
      </c>
      <c r="U68" s="5"/>
      <c r="V68" s="5">
        <f t="shared" si="16"/>
        <v>9.9849406817577416E-8</v>
      </c>
      <c r="W68" s="5">
        <v>1</v>
      </c>
      <c r="X68">
        <v>0.2</v>
      </c>
      <c r="Y68" s="5">
        <v>5.0000000000000003E-10</v>
      </c>
      <c r="Z68">
        <f t="shared" si="17"/>
        <v>998.49406817577403</v>
      </c>
    </row>
    <row r="69" spans="14:26" x14ac:dyDescent="0.25">
      <c r="N69" s="3">
        <f t="shared" si="11"/>
        <v>374057.37307797861</v>
      </c>
      <c r="O69" s="13">
        <f t="shared" si="12"/>
        <v>3.6916592457732902</v>
      </c>
      <c r="P69" s="5">
        <v>1000000</v>
      </c>
      <c r="Q69" s="15">
        <f t="shared" si="13"/>
        <v>4.1666666666666666E-3</v>
      </c>
      <c r="R69">
        <v>15</v>
      </c>
      <c r="S69">
        <f t="shared" si="14"/>
        <v>6.25E-2</v>
      </c>
      <c r="T69" s="5">
        <f t="shared" si="15"/>
        <v>625942.62692202139</v>
      </c>
      <c r="U69" s="5"/>
      <c r="V69" s="5">
        <f t="shared" si="16"/>
        <v>9.9849406817577416E-8</v>
      </c>
      <c r="W69" s="5">
        <v>1</v>
      </c>
      <c r="X69">
        <v>0.2</v>
      </c>
      <c r="Y69" s="5">
        <v>5.0000000000000003E-10</v>
      </c>
      <c r="Z69">
        <f t="shared" si="17"/>
        <v>998.49406817577403</v>
      </c>
    </row>
    <row r="70" spans="14:26" x14ac:dyDescent="0.25">
      <c r="N70" s="3">
        <f t="shared" si="11"/>
        <v>332327.86461651057</v>
      </c>
      <c r="O70" s="13">
        <f t="shared" si="12"/>
        <v>3.2798210176808347</v>
      </c>
      <c r="P70" s="5">
        <v>1000000</v>
      </c>
      <c r="Q70" s="15">
        <f t="shared" si="13"/>
        <v>4.1666666666666666E-3</v>
      </c>
      <c r="R70">
        <v>16</v>
      </c>
      <c r="S70">
        <f t="shared" si="14"/>
        <v>6.6666666666666666E-2</v>
      </c>
      <c r="T70" s="5">
        <f t="shared" si="15"/>
        <v>667672.13538348943</v>
      </c>
      <c r="U70" s="5"/>
      <c r="V70" s="5">
        <f t="shared" si="16"/>
        <v>9.9849406817577416E-8</v>
      </c>
      <c r="W70" s="5">
        <v>1</v>
      </c>
      <c r="X70">
        <v>0.2</v>
      </c>
      <c r="Y70" s="5">
        <v>5.0000000000000003E-10</v>
      </c>
      <c r="Z70">
        <f t="shared" si="17"/>
        <v>998.49406817577403</v>
      </c>
    </row>
    <row r="71" spans="14:26" x14ac:dyDescent="0.25">
      <c r="N71" s="3">
        <f t="shared" si="11"/>
        <v>290598.35615504242</v>
      </c>
      <c r="O71" s="13">
        <f t="shared" si="12"/>
        <v>2.8679827895883783</v>
      </c>
      <c r="P71" s="5">
        <v>1000000</v>
      </c>
      <c r="Q71" s="15">
        <f t="shared" si="13"/>
        <v>4.1666666666666666E-3</v>
      </c>
      <c r="R71">
        <v>17</v>
      </c>
      <c r="S71">
        <f t="shared" si="14"/>
        <v>7.0833333333333331E-2</v>
      </c>
      <c r="T71" s="5">
        <f t="shared" si="15"/>
        <v>709401.64384495758</v>
      </c>
      <c r="U71" s="5"/>
      <c r="V71" s="5">
        <f t="shared" si="16"/>
        <v>9.9849406817577416E-8</v>
      </c>
      <c r="W71" s="5">
        <v>1</v>
      </c>
      <c r="X71">
        <v>0.2</v>
      </c>
      <c r="Y71" s="5">
        <v>5.0000000000000003E-10</v>
      </c>
      <c r="Z71">
        <f t="shared" si="17"/>
        <v>998.49406817577403</v>
      </c>
    </row>
    <row r="72" spans="14:26" x14ac:dyDescent="0.25">
      <c r="N72" s="3">
        <f t="shared" si="11"/>
        <v>248868.84769357438</v>
      </c>
      <c r="O72" s="13">
        <f t="shared" si="12"/>
        <v>2.4561445614959228</v>
      </c>
      <c r="P72" s="5">
        <v>1000000</v>
      </c>
      <c r="Q72" s="15">
        <f t="shared" si="13"/>
        <v>4.1666666666666666E-3</v>
      </c>
      <c r="R72">
        <v>18</v>
      </c>
      <c r="S72">
        <f t="shared" si="14"/>
        <v>7.4999999999999997E-2</v>
      </c>
      <c r="T72" s="5">
        <f t="shared" si="15"/>
        <v>751131.15230642562</v>
      </c>
      <c r="U72" s="5"/>
      <c r="V72" s="5">
        <f t="shared" si="16"/>
        <v>9.9849406817577416E-8</v>
      </c>
      <c r="W72" s="5">
        <v>1</v>
      </c>
      <c r="X72">
        <v>0.2</v>
      </c>
      <c r="Y72" s="5">
        <v>5.0000000000000003E-10</v>
      </c>
      <c r="Z72">
        <f t="shared" si="17"/>
        <v>998.49406817577403</v>
      </c>
    </row>
    <row r="73" spans="14:26" x14ac:dyDescent="0.25">
      <c r="N73" s="3">
        <f t="shared" si="11"/>
        <v>207139.33923210623</v>
      </c>
      <c r="O73" s="13">
        <f t="shared" si="12"/>
        <v>2.0443063334034663</v>
      </c>
      <c r="P73" s="5">
        <v>1000000</v>
      </c>
      <c r="Q73" s="15">
        <f t="shared" si="13"/>
        <v>4.1666666666666666E-3</v>
      </c>
      <c r="R73">
        <v>19</v>
      </c>
      <c r="S73">
        <f t="shared" si="14"/>
        <v>7.9166666666666663E-2</v>
      </c>
      <c r="T73" s="5">
        <f t="shared" si="15"/>
        <v>792860.66076789377</v>
      </c>
      <c r="U73" s="5"/>
      <c r="V73" s="5">
        <f t="shared" si="16"/>
        <v>9.9849406817577416E-8</v>
      </c>
      <c r="W73" s="5">
        <v>1</v>
      </c>
      <c r="X73">
        <v>0.2</v>
      </c>
      <c r="Y73" s="5">
        <v>5.0000000000000003E-10</v>
      </c>
      <c r="Z73">
        <f t="shared" si="17"/>
        <v>998.49406817577403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BD2F-6946-4853-9EA3-929E5FD417E8}">
  <dimension ref="A1:R22"/>
  <sheetViews>
    <sheetView workbookViewId="0">
      <selection activeCell="B28" sqref="B28"/>
    </sheetView>
  </sheetViews>
  <sheetFormatPr defaultRowHeight="15" x14ac:dyDescent="0.25"/>
  <cols>
    <col min="1" max="1" width="10.5703125" bestFit="1" customWidth="1"/>
    <col min="4" max="4" width="9.5703125" bestFit="1" customWidth="1"/>
  </cols>
  <sheetData>
    <row r="1" spans="1:18" x14ac:dyDescent="0.25">
      <c r="A1" s="14" t="s">
        <v>246</v>
      </c>
      <c r="O1" s="5"/>
    </row>
    <row r="2" spans="1:18" ht="20.25" x14ac:dyDescent="0.5">
      <c r="A2" t="s">
        <v>241</v>
      </c>
      <c r="B2" t="s">
        <v>242</v>
      </c>
      <c r="C2" t="s">
        <v>243</v>
      </c>
      <c r="D2" t="s">
        <v>31</v>
      </c>
      <c r="E2" t="s">
        <v>13</v>
      </c>
      <c r="F2" t="s">
        <v>239</v>
      </c>
      <c r="G2" s="12" t="s">
        <v>240</v>
      </c>
      <c r="H2" s="12"/>
      <c r="I2" s="12" t="s">
        <v>237</v>
      </c>
      <c r="J2" s="10" t="s">
        <v>1</v>
      </c>
      <c r="K2" s="11" t="s">
        <v>2</v>
      </c>
      <c r="L2" s="10" t="s">
        <v>238</v>
      </c>
      <c r="M2" s="1" t="s">
        <v>3</v>
      </c>
      <c r="O2" s="5" t="s">
        <v>5</v>
      </c>
      <c r="P2" s="1" t="s">
        <v>3</v>
      </c>
      <c r="Q2" t="s">
        <v>247</v>
      </c>
      <c r="R2" t="s">
        <v>238</v>
      </c>
    </row>
    <row r="3" spans="1:18" x14ac:dyDescent="0.25">
      <c r="A3" s="3">
        <f>C3-((D3*E3)/(I3))</f>
        <v>1000000</v>
      </c>
      <c r="B3" s="13">
        <f>CONVERT(A3,"Pa","atm")</f>
        <v>9.8692326671601283</v>
      </c>
      <c r="C3" s="5">
        <v>1000000</v>
      </c>
      <c r="D3" s="15">
        <f>0.05/12</f>
        <v>4.1666666666666666E-3</v>
      </c>
      <c r="E3">
        <v>0</v>
      </c>
      <c r="F3">
        <f>D3*E3</f>
        <v>0</v>
      </c>
      <c r="G3" s="5">
        <f>F3/I3</f>
        <v>0</v>
      </c>
      <c r="H3" s="5"/>
      <c r="I3" s="5">
        <f>J3*K3*L3*M3</f>
        <v>9.9849406817577416E-8</v>
      </c>
      <c r="J3" s="5">
        <v>1</v>
      </c>
      <c r="K3">
        <v>0.2</v>
      </c>
      <c r="L3" s="5">
        <v>5.0000000000000003E-10</v>
      </c>
      <c r="M3">
        <v>998.49406817577403</v>
      </c>
      <c r="O3">
        <v>10</v>
      </c>
      <c r="P3">
        <v>998.91600000000005</v>
      </c>
      <c r="Q3">
        <f>1/P3*(P4-P3)/(O4-O3)</f>
        <v>5.00542588165118E-5</v>
      </c>
      <c r="R3">
        <f>Q3/100000</f>
        <v>5.0054258816511805E-10</v>
      </c>
    </row>
    <row r="4" spans="1:18" x14ac:dyDescent="0.25">
      <c r="A4" s="3">
        <f>C4-((D4*E4)/(I4))</f>
        <v>958270.49153853196</v>
      </c>
      <c r="B4" s="13">
        <f>CONVERT(A4,"Pa","atm")</f>
        <v>9.4573944390676736</v>
      </c>
      <c r="C4" s="5">
        <v>1000000</v>
      </c>
      <c r="D4" s="15">
        <f>D3</f>
        <v>4.1666666666666666E-3</v>
      </c>
      <c r="E4">
        <v>1</v>
      </c>
      <c r="F4">
        <f>D4*E4</f>
        <v>4.1666666666666666E-3</v>
      </c>
      <c r="G4" s="5">
        <f>F4/I4</f>
        <v>41729.508461468089</v>
      </c>
      <c r="H4" s="5"/>
      <c r="I4" s="5">
        <f>J4*K4*L4*M4</f>
        <v>9.9849406817577416E-8</v>
      </c>
      <c r="J4" s="5">
        <v>1</v>
      </c>
      <c r="K4">
        <v>0.2</v>
      </c>
      <c r="L4" s="5">
        <v>5.0000000000000003E-10</v>
      </c>
      <c r="M4">
        <f>M3</f>
        <v>998.49406817577403</v>
      </c>
      <c r="O4">
        <v>10.1</v>
      </c>
      <c r="P4">
        <v>998.92100000000005</v>
      </c>
    </row>
    <row r="5" spans="1:18" x14ac:dyDescent="0.25">
      <c r="A5" s="3">
        <f t="shared" ref="A5:A22" si="0">C5-((D5*E5)/(I5))</f>
        <v>916540.98307706381</v>
      </c>
      <c r="B5" s="13">
        <f t="shared" ref="B5:B22" si="1">CONVERT(A5,"Pa","atm")</f>
        <v>9.0455562109752172</v>
      </c>
      <c r="C5" s="5">
        <v>1000000</v>
      </c>
      <c r="D5" s="15">
        <f t="shared" ref="D5:D22" si="2">D4</f>
        <v>4.1666666666666666E-3</v>
      </c>
      <c r="E5">
        <v>2</v>
      </c>
      <c r="F5">
        <f t="shared" ref="F5:F22" si="3">D5*E5</f>
        <v>8.3333333333333332E-3</v>
      </c>
      <c r="G5" s="5">
        <f t="shared" ref="G5:G22" si="4">F5/I5</f>
        <v>83459.016922936178</v>
      </c>
      <c r="H5" s="5"/>
      <c r="I5" s="5">
        <f t="shared" ref="I5:I22" si="5">J5*K5*L5*M5</f>
        <v>9.9849406817577416E-8</v>
      </c>
      <c r="J5" s="5">
        <v>1</v>
      </c>
      <c r="K5">
        <v>0.2</v>
      </c>
      <c r="L5" s="5">
        <v>5.0000000000000003E-10</v>
      </c>
      <c r="M5">
        <f t="shared" ref="M5:M22" si="6">M4</f>
        <v>998.49406817577403</v>
      </c>
    </row>
    <row r="6" spans="1:18" x14ac:dyDescent="0.25">
      <c r="A6" s="3">
        <f t="shared" si="0"/>
        <v>874811.47461559577</v>
      </c>
      <c r="B6" s="13">
        <f t="shared" si="1"/>
        <v>8.6337179828827608</v>
      </c>
      <c r="C6" s="5">
        <v>1000000</v>
      </c>
      <c r="D6" s="15">
        <f t="shared" si="2"/>
        <v>4.1666666666666666E-3</v>
      </c>
      <c r="E6">
        <v>3</v>
      </c>
      <c r="F6">
        <f t="shared" si="3"/>
        <v>1.2500000000000001E-2</v>
      </c>
      <c r="G6" s="5">
        <f t="shared" si="4"/>
        <v>125188.52538440429</v>
      </c>
      <c r="H6" s="5"/>
      <c r="I6" s="5">
        <f t="shared" si="5"/>
        <v>9.9849406817577416E-8</v>
      </c>
      <c r="J6" s="5">
        <v>1</v>
      </c>
      <c r="K6">
        <v>0.2</v>
      </c>
      <c r="L6" s="5">
        <v>5.0000000000000003E-10</v>
      </c>
      <c r="M6">
        <f t="shared" si="6"/>
        <v>998.49406817577403</v>
      </c>
      <c r="O6">
        <v>4</v>
      </c>
      <c r="P6">
        <v>998.64099999999996</v>
      </c>
      <c r="Q6">
        <f>1/P6*(P7-P6)/(O7-O6)</f>
        <v>4.0054433975964478E-5</v>
      </c>
    </row>
    <row r="7" spans="1:18" x14ac:dyDescent="0.25">
      <c r="A7" s="3">
        <f t="shared" si="0"/>
        <v>833081.96615412761</v>
      </c>
      <c r="B7" s="13">
        <f t="shared" si="1"/>
        <v>8.2218797547903044</v>
      </c>
      <c r="C7" s="5">
        <v>1000000</v>
      </c>
      <c r="D7" s="15">
        <f t="shared" si="2"/>
        <v>4.1666666666666666E-3</v>
      </c>
      <c r="E7">
        <v>4</v>
      </c>
      <c r="F7">
        <f t="shared" si="3"/>
        <v>1.6666666666666666E-2</v>
      </c>
      <c r="G7" s="5">
        <f t="shared" si="4"/>
        <v>166918.03384587236</v>
      </c>
      <c r="H7" s="5"/>
      <c r="I7" s="5">
        <f t="shared" si="5"/>
        <v>9.9849406817577416E-8</v>
      </c>
      <c r="J7" s="5">
        <v>1</v>
      </c>
      <c r="K7">
        <v>0.2</v>
      </c>
      <c r="L7" s="5">
        <v>5.0000000000000003E-10</v>
      </c>
      <c r="M7">
        <f t="shared" si="6"/>
        <v>998.49406817577403</v>
      </c>
      <c r="O7">
        <v>4.0999999999999996</v>
      </c>
      <c r="P7">
        <v>998.64499999999998</v>
      </c>
    </row>
    <row r="8" spans="1:18" x14ac:dyDescent="0.25">
      <c r="A8" s="3">
        <f t="shared" si="0"/>
        <v>791352.45769265958</v>
      </c>
      <c r="B8" s="13">
        <f t="shared" si="1"/>
        <v>7.8100415266978489</v>
      </c>
      <c r="C8" s="5">
        <v>1000000</v>
      </c>
      <c r="D8" s="15">
        <f t="shared" si="2"/>
        <v>4.1666666666666666E-3</v>
      </c>
      <c r="E8">
        <v>5</v>
      </c>
      <c r="F8">
        <f t="shared" si="3"/>
        <v>2.0833333333333332E-2</v>
      </c>
      <c r="G8" s="5">
        <f t="shared" si="4"/>
        <v>208647.54230734045</v>
      </c>
      <c r="H8" s="5"/>
      <c r="I8" s="5">
        <f t="shared" si="5"/>
        <v>9.9849406817577416E-8</v>
      </c>
      <c r="J8" s="5">
        <v>1</v>
      </c>
      <c r="K8">
        <v>0.2</v>
      </c>
      <c r="L8" s="5">
        <v>5.0000000000000003E-10</v>
      </c>
      <c r="M8">
        <f t="shared" si="6"/>
        <v>998.49406817577403</v>
      </c>
    </row>
    <row r="9" spans="1:18" x14ac:dyDescent="0.25">
      <c r="A9" s="3">
        <f t="shared" si="0"/>
        <v>749622.94923119142</v>
      </c>
      <c r="B9" s="13">
        <f t="shared" si="1"/>
        <v>7.3982032986053925</v>
      </c>
      <c r="C9" s="5">
        <v>1000000</v>
      </c>
      <c r="D9" s="15">
        <f t="shared" si="2"/>
        <v>4.1666666666666666E-3</v>
      </c>
      <c r="E9">
        <v>6</v>
      </c>
      <c r="F9">
        <f t="shared" si="3"/>
        <v>2.5000000000000001E-2</v>
      </c>
      <c r="G9" s="5">
        <f t="shared" si="4"/>
        <v>250377.05076880858</v>
      </c>
      <c r="H9" s="5"/>
      <c r="I9" s="5">
        <f t="shared" si="5"/>
        <v>9.9849406817577416E-8</v>
      </c>
      <c r="J9" s="5">
        <v>1</v>
      </c>
      <c r="K9">
        <v>0.2</v>
      </c>
      <c r="L9" s="5">
        <v>5.0000000000000003E-10</v>
      </c>
      <c r="M9">
        <f t="shared" si="6"/>
        <v>998.49406817577403</v>
      </c>
    </row>
    <row r="10" spans="1:18" x14ac:dyDescent="0.25">
      <c r="A10" s="3">
        <f t="shared" si="0"/>
        <v>707893.44076972338</v>
      </c>
      <c r="B10" s="13">
        <f t="shared" si="1"/>
        <v>6.986365070512937</v>
      </c>
      <c r="C10" s="5">
        <v>1000000</v>
      </c>
      <c r="D10" s="15">
        <f t="shared" si="2"/>
        <v>4.1666666666666666E-3</v>
      </c>
      <c r="E10">
        <v>7</v>
      </c>
      <c r="F10">
        <f t="shared" si="3"/>
        <v>2.9166666666666667E-2</v>
      </c>
      <c r="G10" s="5">
        <f t="shared" si="4"/>
        <v>292106.55923027667</v>
      </c>
      <c r="H10" s="5"/>
      <c r="I10" s="5">
        <f t="shared" si="5"/>
        <v>9.9849406817577416E-8</v>
      </c>
      <c r="J10" s="5">
        <v>1</v>
      </c>
      <c r="K10">
        <v>0.2</v>
      </c>
      <c r="L10" s="5">
        <v>5.0000000000000003E-10</v>
      </c>
      <c r="M10">
        <f t="shared" si="6"/>
        <v>998.49406817577403</v>
      </c>
    </row>
    <row r="11" spans="1:18" x14ac:dyDescent="0.25">
      <c r="A11" s="3">
        <f t="shared" si="0"/>
        <v>666163.93230825523</v>
      </c>
      <c r="B11" s="13">
        <f t="shared" si="1"/>
        <v>6.5745268424204806</v>
      </c>
      <c r="C11" s="5">
        <v>1000000</v>
      </c>
      <c r="D11" s="15">
        <f t="shared" si="2"/>
        <v>4.1666666666666666E-3</v>
      </c>
      <c r="E11">
        <v>8</v>
      </c>
      <c r="F11">
        <f t="shared" si="3"/>
        <v>3.3333333333333333E-2</v>
      </c>
      <c r="G11" s="5">
        <f t="shared" si="4"/>
        <v>333836.06769174471</v>
      </c>
      <c r="H11" s="5"/>
      <c r="I11" s="5">
        <f t="shared" si="5"/>
        <v>9.9849406817577416E-8</v>
      </c>
      <c r="J11" s="5">
        <v>1</v>
      </c>
      <c r="K11">
        <v>0.2</v>
      </c>
      <c r="L11" s="5">
        <v>5.0000000000000003E-10</v>
      </c>
      <c r="M11">
        <f t="shared" si="6"/>
        <v>998.49406817577403</v>
      </c>
    </row>
    <row r="12" spans="1:18" x14ac:dyDescent="0.25">
      <c r="A12" s="3">
        <f t="shared" si="0"/>
        <v>624434.42384678719</v>
      </c>
      <c r="B12" s="13">
        <f t="shared" si="1"/>
        <v>6.1626886143280259</v>
      </c>
      <c r="C12" s="5">
        <v>1000000</v>
      </c>
      <c r="D12" s="15">
        <f t="shared" si="2"/>
        <v>4.1666666666666666E-3</v>
      </c>
      <c r="E12">
        <v>9</v>
      </c>
      <c r="F12">
        <f t="shared" si="3"/>
        <v>3.7499999999999999E-2</v>
      </c>
      <c r="G12" s="5">
        <f t="shared" si="4"/>
        <v>375565.57615321281</v>
      </c>
      <c r="H12" s="5"/>
      <c r="I12" s="5">
        <f t="shared" si="5"/>
        <v>9.9849406817577416E-8</v>
      </c>
      <c r="J12" s="5">
        <v>1</v>
      </c>
      <c r="K12">
        <v>0.2</v>
      </c>
      <c r="L12" s="5">
        <v>5.0000000000000003E-10</v>
      </c>
      <c r="M12">
        <f t="shared" si="6"/>
        <v>998.49406817577403</v>
      </c>
    </row>
    <row r="13" spans="1:18" x14ac:dyDescent="0.25">
      <c r="A13" s="3">
        <f t="shared" si="0"/>
        <v>582704.91538531915</v>
      </c>
      <c r="B13" s="13">
        <f t="shared" si="1"/>
        <v>5.7508503862355704</v>
      </c>
      <c r="C13" s="5">
        <v>1000000</v>
      </c>
      <c r="D13" s="15">
        <f t="shared" si="2"/>
        <v>4.1666666666666666E-3</v>
      </c>
      <c r="E13">
        <v>10</v>
      </c>
      <c r="F13">
        <f t="shared" si="3"/>
        <v>4.1666666666666664E-2</v>
      </c>
      <c r="G13" s="5">
        <f t="shared" si="4"/>
        <v>417295.08461468091</v>
      </c>
      <c r="H13" s="5"/>
      <c r="I13" s="5">
        <f t="shared" si="5"/>
        <v>9.9849406817577416E-8</v>
      </c>
      <c r="J13" s="5">
        <v>1</v>
      </c>
      <c r="K13">
        <v>0.2</v>
      </c>
      <c r="L13" s="5">
        <v>5.0000000000000003E-10</v>
      </c>
      <c r="M13">
        <f t="shared" si="6"/>
        <v>998.49406817577403</v>
      </c>
    </row>
    <row r="14" spans="1:18" x14ac:dyDescent="0.25">
      <c r="A14" s="3">
        <f t="shared" si="0"/>
        <v>540975.406923851</v>
      </c>
      <c r="B14" s="13">
        <f t="shared" si="1"/>
        <v>5.339012158143114</v>
      </c>
      <c r="C14" s="5">
        <v>1000000</v>
      </c>
      <c r="D14" s="15">
        <f t="shared" si="2"/>
        <v>4.1666666666666666E-3</v>
      </c>
      <c r="E14">
        <v>11</v>
      </c>
      <c r="F14">
        <f t="shared" si="3"/>
        <v>4.583333333333333E-2</v>
      </c>
      <c r="G14" s="5">
        <f t="shared" si="4"/>
        <v>459024.593076149</v>
      </c>
      <c r="H14" s="5"/>
      <c r="I14" s="5">
        <f t="shared" si="5"/>
        <v>9.9849406817577416E-8</v>
      </c>
      <c r="J14" s="5">
        <v>1</v>
      </c>
      <c r="K14">
        <v>0.2</v>
      </c>
      <c r="L14" s="5">
        <v>5.0000000000000003E-10</v>
      </c>
      <c r="M14">
        <f t="shared" si="6"/>
        <v>998.49406817577403</v>
      </c>
    </row>
    <row r="15" spans="1:18" x14ac:dyDescent="0.25">
      <c r="A15" s="3">
        <f t="shared" si="0"/>
        <v>499245.89846238284</v>
      </c>
      <c r="B15" s="13">
        <f t="shared" si="1"/>
        <v>4.9271739300506576</v>
      </c>
      <c r="C15" s="5">
        <v>1000000</v>
      </c>
      <c r="D15" s="15">
        <f t="shared" si="2"/>
        <v>4.1666666666666666E-3</v>
      </c>
      <c r="E15">
        <v>12</v>
      </c>
      <c r="F15">
        <f t="shared" si="3"/>
        <v>0.05</v>
      </c>
      <c r="G15" s="5">
        <f t="shared" si="4"/>
        <v>500754.10153761716</v>
      </c>
      <c r="H15" s="5"/>
      <c r="I15" s="5">
        <f t="shared" si="5"/>
        <v>9.9849406817577416E-8</v>
      </c>
      <c r="J15" s="5">
        <v>1</v>
      </c>
      <c r="K15">
        <v>0.2</v>
      </c>
      <c r="L15" s="5">
        <v>5.0000000000000003E-10</v>
      </c>
      <c r="M15">
        <f t="shared" si="6"/>
        <v>998.49406817577403</v>
      </c>
    </row>
    <row r="16" spans="1:18" x14ac:dyDescent="0.25">
      <c r="A16" s="3">
        <f t="shared" si="0"/>
        <v>457516.39000091481</v>
      </c>
      <c r="B16" s="13">
        <f t="shared" si="1"/>
        <v>4.5153357019582021</v>
      </c>
      <c r="C16" s="5">
        <v>1000000</v>
      </c>
      <c r="D16" s="15">
        <f t="shared" si="2"/>
        <v>4.1666666666666666E-3</v>
      </c>
      <c r="E16">
        <v>13</v>
      </c>
      <c r="F16">
        <f t="shared" si="3"/>
        <v>5.4166666666666669E-2</v>
      </c>
      <c r="G16" s="5">
        <f t="shared" si="4"/>
        <v>542483.60999908519</v>
      </c>
      <c r="H16" s="5"/>
      <c r="I16" s="5">
        <f t="shared" si="5"/>
        <v>9.9849406817577416E-8</v>
      </c>
      <c r="J16" s="5">
        <v>1</v>
      </c>
      <c r="K16">
        <v>0.2</v>
      </c>
      <c r="L16" s="5">
        <v>5.0000000000000003E-10</v>
      </c>
      <c r="M16">
        <f t="shared" si="6"/>
        <v>998.49406817577403</v>
      </c>
    </row>
    <row r="17" spans="1:13" x14ac:dyDescent="0.25">
      <c r="A17" s="3">
        <f t="shared" si="0"/>
        <v>415786.88153944665</v>
      </c>
      <c r="B17" s="13">
        <f t="shared" si="1"/>
        <v>4.1034974738657457</v>
      </c>
      <c r="C17" s="5">
        <v>1000000</v>
      </c>
      <c r="D17" s="15">
        <f t="shared" si="2"/>
        <v>4.1666666666666666E-3</v>
      </c>
      <c r="E17">
        <v>14</v>
      </c>
      <c r="F17">
        <f t="shared" si="3"/>
        <v>5.8333333333333334E-2</v>
      </c>
      <c r="G17" s="5">
        <f t="shared" si="4"/>
        <v>584213.11846055335</v>
      </c>
      <c r="H17" s="5"/>
      <c r="I17" s="5">
        <f t="shared" si="5"/>
        <v>9.9849406817577416E-8</v>
      </c>
      <c r="J17" s="5">
        <v>1</v>
      </c>
      <c r="K17">
        <v>0.2</v>
      </c>
      <c r="L17" s="5">
        <v>5.0000000000000003E-10</v>
      </c>
      <c r="M17">
        <f t="shared" si="6"/>
        <v>998.49406817577403</v>
      </c>
    </row>
    <row r="18" spans="1:13" x14ac:dyDescent="0.25">
      <c r="A18" s="3">
        <f t="shared" si="0"/>
        <v>374057.37307797861</v>
      </c>
      <c r="B18" s="13">
        <f t="shared" si="1"/>
        <v>3.6916592457732902</v>
      </c>
      <c r="C18" s="5">
        <v>1000000</v>
      </c>
      <c r="D18" s="15">
        <f t="shared" si="2"/>
        <v>4.1666666666666666E-3</v>
      </c>
      <c r="E18">
        <v>15</v>
      </c>
      <c r="F18">
        <f t="shared" si="3"/>
        <v>6.25E-2</v>
      </c>
      <c r="G18" s="5">
        <f t="shared" si="4"/>
        <v>625942.62692202139</v>
      </c>
      <c r="H18" s="5"/>
      <c r="I18" s="5">
        <f t="shared" si="5"/>
        <v>9.9849406817577416E-8</v>
      </c>
      <c r="J18" s="5">
        <v>1</v>
      </c>
      <c r="K18">
        <v>0.2</v>
      </c>
      <c r="L18" s="5">
        <v>5.0000000000000003E-10</v>
      </c>
      <c r="M18">
        <f t="shared" si="6"/>
        <v>998.49406817577403</v>
      </c>
    </row>
    <row r="19" spans="1:13" x14ac:dyDescent="0.25">
      <c r="A19" s="3">
        <f t="shared" si="0"/>
        <v>332327.86461651057</v>
      </c>
      <c r="B19" s="13">
        <f t="shared" si="1"/>
        <v>3.2798210176808347</v>
      </c>
      <c r="C19" s="5">
        <v>1000000</v>
      </c>
      <c r="D19" s="15">
        <f t="shared" si="2"/>
        <v>4.1666666666666666E-3</v>
      </c>
      <c r="E19">
        <v>16</v>
      </c>
      <c r="F19">
        <f t="shared" si="3"/>
        <v>6.6666666666666666E-2</v>
      </c>
      <c r="G19" s="5">
        <f t="shared" si="4"/>
        <v>667672.13538348943</v>
      </c>
      <c r="H19" s="5"/>
      <c r="I19" s="5">
        <f t="shared" si="5"/>
        <v>9.9849406817577416E-8</v>
      </c>
      <c r="J19" s="5">
        <v>1</v>
      </c>
      <c r="K19">
        <v>0.2</v>
      </c>
      <c r="L19" s="5">
        <v>5.0000000000000003E-10</v>
      </c>
      <c r="M19">
        <f t="shared" si="6"/>
        <v>998.49406817577403</v>
      </c>
    </row>
    <row r="20" spans="1:13" x14ac:dyDescent="0.25">
      <c r="A20" s="3">
        <f t="shared" si="0"/>
        <v>290598.35615504242</v>
      </c>
      <c r="B20" s="13">
        <f t="shared" si="1"/>
        <v>2.8679827895883783</v>
      </c>
      <c r="C20" s="5">
        <v>1000000</v>
      </c>
      <c r="D20" s="15">
        <f t="shared" si="2"/>
        <v>4.1666666666666666E-3</v>
      </c>
      <c r="E20">
        <v>17</v>
      </c>
      <c r="F20">
        <f t="shared" si="3"/>
        <v>7.0833333333333331E-2</v>
      </c>
      <c r="G20" s="5">
        <f t="shared" si="4"/>
        <v>709401.64384495758</v>
      </c>
      <c r="H20" s="5"/>
      <c r="I20" s="5">
        <f t="shared" si="5"/>
        <v>9.9849406817577416E-8</v>
      </c>
      <c r="J20" s="5">
        <v>1</v>
      </c>
      <c r="K20">
        <v>0.2</v>
      </c>
      <c r="L20" s="5">
        <v>5.0000000000000003E-10</v>
      </c>
      <c r="M20">
        <f t="shared" si="6"/>
        <v>998.49406817577403</v>
      </c>
    </row>
    <row r="21" spans="1:13" x14ac:dyDescent="0.25">
      <c r="A21" s="3">
        <f t="shared" si="0"/>
        <v>248868.84769357438</v>
      </c>
      <c r="B21" s="13">
        <f t="shared" si="1"/>
        <v>2.4561445614959228</v>
      </c>
      <c r="C21" s="5">
        <v>1000000</v>
      </c>
      <c r="D21" s="15">
        <f t="shared" si="2"/>
        <v>4.1666666666666666E-3</v>
      </c>
      <c r="E21">
        <v>18</v>
      </c>
      <c r="F21">
        <f t="shared" si="3"/>
        <v>7.4999999999999997E-2</v>
      </c>
      <c r="G21" s="5">
        <f t="shared" si="4"/>
        <v>751131.15230642562</v>
      </c>
      <c r="H21" s="5"/>
      <c r="I21" s="5">
        <f t="shared" si="5"/>
        <v>9.9849406817577416E-8</v>
      </c>
      <c r="J21" s="5">
        <v>1</v>
      </c>
      <c r="K21">
        <v>0.2</v>
      </c>
      <c r="L21" s="5">
        <v>5.0000000000000003E-10</v>
      </c>
      <c r="M21">
        <f t="shared" si="6"/>
        <v>998.49406817577403</v>
      </c>
    </row>
    <row r="22" spans="1:13" x14ac:dyDescent="0.25">
      <c r="A22" s="3">
        <f t="shared" si="0"/>
        <v>207139.33923210623</v>
      </c>
      <c r="B22" s="13">
        <f t="shared" si="1"/>
        <v>2.0443063334034663</v>
      </c>
      <c r="C22" s="5">
        <v>1000000</v>
      </c>
      <c r="D22" s="15">
        <f t="shared" si="2"/>
        <v>4.1666666666666666E-3</v>
      </c>
      <c r="E22">
        <v>19</v>
      </c>
      <c r="F22">
        <f t="shared" si="3"/>
        <v>7.9166666666666663E-2</v>
      </c>
      <c r="G22" s="5">
        <f t="shared" si="4"/>
        <v>792860.66076789377</v>
      </c>
      <c r="H22" s="5"/>
      <c r="I22" s="5">
        <f t="shared" si="5"/>
        <v>9.9849406817577416E-8</v>
      </c>
      <c r="J22" s="5">
        <v>1</v>
      </c>
      <c r="K22">
        <v>0.2</v>
      </c>
      <c r="L22" s="5">
        <v>5.0000000000000003E-10</v>
      </c>
      <c r="M22">
        <f t="shared" si="6"/>
        <v>998.49406817577403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7212-342D-4586-8EE5-1239AB6CEB54}">
  <dimension ref="A1:M18"/>
  <sheetViews>
    <sheetView workbookViewId="0"/>
  </sheetViews>
  <sheetFormatPr defaultRowHeight="15" x14ac:dyDescent="0.25"/>
  <cols>
    <col min="1" max="1" width="10.5703125" bestFit="1" customWidth="1"/>
  </cols>
  <sheetData>
    <row r="1" spans="1:13" x14ac:dyDescent="0.25">
      <c r="A1" s="14" t="s">
        <v>246</v>
      </c>
    </row>
    <row r="2" spans="1:13" ht="20.25" x14ac:dyDescent="0.5">
      <c r="A2" t="s">
        <v>241</v>
      </c>
      <c r="B2" t="s">
        <v>242</v>
      </c>
      <c r="C2" t="s">
        <v>243</v>
      </c>
      <c r="D2" t="s">
        <v>31</v>
      </c>
      <c r="E2" t="s">
        <v>13</v>
      </c>
      <c r="F2" t="s">
        <v>239</v>
      </c>
      <c r="G2" s="12" t="s">
        <v>240</v>
      </c>
      <c r="H2" s="12" t="s">
        <v>283</v>
      </c>
      <c r="I2" s="12" t="s">
        <v>237</v>
      </c>
      <c r="J2" s="10" t="s">
        <v>1</v>
      </c>
      <c r="K2" s="11" t="s">
        <v>2</v>
      </c>
      <c r="L2" s="10" t="s">
        <v>238</v>
      </c>
      <c r="M2" s="1" t="s">
        <v>3</v>
      </c>
    </row>
    <row r="3" spans="1:13" x14ac:dyDescent="0.25">
      <c r="A3" s="3">
        <f>C3-((D3*E3)/(I3))</f>
        <v>5000000</v>
      </c>
      <c r="B3" s="13">
        <f>CONVERT(A3,"Pa","atm")</f>
        <v>49.34616333580064</v>
      </c>
      <c r="C3" s="5">
        <v>5000000</v>
      </c>
      <c r="D3">
        <v>100</v>
      </c>
      <c r="E3">
        <v>0</v>
      </c>
      <c r="F3">
        <f>D3*E3</f>
        <v>0</v>
      </c>
      <c r="G3" s="5">
        <f>F3/I3</f>
        <v>0</v>
      </c>
      <c r="H3" s="6" t="e">
        <f>G3/E3</f>
        <v>#DIV/0!</v>
      </c>
      <c r="I3" s="5">
        <f>J3*K3*L3*M3</f>
        <v>6174.5249999999996</v>
      </c>
      <c r="J3" s="5">
        <v>25000000000</v>
      </c>
      <c r="K3">
        <v>0.2</v>
      </c>
      <c r="L3" s="5">
        <v>1.33E-9</v>
      </c>
      <c r="M3">
        <v>928.5</v>
      </c>
    </row>
    <row r="4" spans="1:13" x14ac:dyDescent="0.25">
      <c r="A4" s="3">
        <f t="shared" ref="A4:A18" si="0">C4-((D4*E4)/(I4))</f>
        <v>4999941.6959199291</v>
      </c>
      <c r="B4" s="13">
        <f t="shared" ref="B4:B18" si="1">CONVERT(A4,"Pa","atm")</f>
        <v>49.345587919268979</v>
      </c>
      <c r="C4" s="5">
        <v>5000000</v>
      </c>
      <c r="D4">
        <v>100</v>
      </c>
      <c r="E4">
        <v>3600</v>
      </c>
      <c r="F4">
        <f t="shared" ref="F4:F18" si="2">D4*E4</f>
        <v>360000</v>
      </c>
      <c r="G4" s="5">
        <f t="shared" ref="G4:G18" si="3">F4/I4</f>
        <v>58.304080070936635</v>
      </c>
      <c r="H4" s="6">
        <f t="shared" ref="H4:H18" si="4">G4/E4</f>
        <v>1.6195577797482399E-2</v>
      </c>
      <c r="I4" s="5">
        <f t="shared" ref="I4:I18" si="5">J4*K4*L4*M4</f>
        <v>6174.5249999999996</v>
      </c>
      <c r="J4" s="5">
        <v>25000000000</v>
      </c>
      <c r="K4">
        <v>0.2</v>
      </c>
      <c r="L4" s="5">
        <v>1.33E-9</v>
      </c>
      <c r="M4">
        <v>928.5</v>
      </c>
    </row>
    <row r="5" spans="1:13" x14ac:dyDescent="0.25">
      <c r="A5" s="3">
        <f t="shared" si="0"/>
        <v>4999825.0877597872</v>
      </c>
      <c r="B5" s="13">
        <f t="shared" si="1"/>
        <v>49.344437086205645</v>
      </c>
      <c r="C5" s="5">
        <v>5000000</v>
      </c>
      <c r="D5">
        <v>100</v>
      </c>
      <c r="E5">
        <v>10800</v>
      </c>
      <c r="F5">
        <f t="shared" si="2"/>
        <v>1080000</v>
      </c>
      <c r="G5" s="5">
        <f t="shared" si="3"/>
        <v>174.91224021280991</v>
      </c>
      <c r="H5" s="6">
        <f t="shared" si="4"/>
        <v>1.6195577797482399E-2</v>
      </c>
      <c r="I5" s="5">
        <f t="shared" si="5"/>
        <v>6174.5249999999996</v>
      </c>
      <c r="J5" s="5">
        <v>25000000000</v>
      </c>
      <c r="K5">
        <v>0.2</v>
      </c>
      <c r="L5" s="5">
        <v>1.33E-9</v>
      </c>
      <c r="M5">
        <v>928.5</v>
      </c>
    </row>
    <row r="6" spans="1:13" x14ac:dyDescent="0.25">
      <c r="A6" s="3">
        <f t="shared" si="0"/>
        <v>4999591.8714395035</v>
      </c>
      <c r="B6" s="13">
        <f t="shared" si="1"/>
        <v>49.342135420078989</v>
      </c>
      <c r="C6" s="5">
        <v>5000000</v>
      </c>
      <c r="D6">
        <v>100</v>
      </c>
      <c r="E6">
        <v>25200</v>
      </c>
      <c r="F6">
        <f t="shared" si="2"/>
        <v>2520000</v>
      </c>
      <c r="G6" s="5">
        <f t="shared" si="3"/>
        <v>408.12856049655642</v>
      </c>
      <c r="H6" s="6">
        <f t="shared" si="4"/>
        <v>1.6195577797482399E-2</v>
      </c>
      <c r="I6" s="5">
        <f t="shared" si="5"/>
        <v>6174.5249999999996</v>
      </c>
      <c r="J6" s="5">
        <v>25000000000</v>
      </c>
      <c r="K6">
        <v>0.2</v>
      </c>
      <c r="L6" s="5">
        <v>1.33E-9</v>
      </c>
      <c r="M6">
        <v>928.5</v>
      </c>
    </row>
    <row r="7" spans="1:13" x14ac:dyDescent="0.25">
      <c r="A7" s="3">
        <f t="shared" si="0"/>
        <v>4999125.4387989361</v>
      </c>
      <c r="B7" s="13">
        <f t="shared" si="1"/>
        <v>49.337532087825672</v>
      </c>
      <c r="C7" s="5">
        <v>5000000</v>
      </c>
      <c r="D7">
        <v>100</v>
      </c>
      <c r="E7">
        <v>54000</v>
      </c>
      <c r="F7">
        <f t="shared" si="2"/>
        <v>5400000</v>
      </c>
      <c r="G7" s="5">
        <f t="shared" si="3"/>
        <v>874.56120106404956</v>
      </c>
      <c r="H7" s="6">
        <f t="shared" si="4"/>
        <v>1.6195577797482399E-2</v>
      </c>
      <c r="I7" s="5">
        <f t="shared" si="5"/>
        <v>6174.5249999999996</v>
      </c>
      <c r="J7" s="5">
        <v>25000000000</v>
      </c>
      <c r="K7">
        <v>0.2</v>
      </c>
      <c r="L7" s="5">
        <v>1.33E-9</v>
      </c>
      <c r="M7">
        <v>928.5</v>
      </c>
    </row>
    <row r="8" spans="1:13" x14ac:dyDescent="0.25">
      <c r="A8" s="3">
        <f t="shared" si="0"/>
        <v>4998192.5735178012</v>
      </c>
      <c r="B8" s="13">
        <f t="shared" si="1"/>
        <v>49.328325423319036</v>
      </c>
      <c r="C8" s="5">
        <v>5000000</v>
      </c>
      <c r="D8">
        <v>100</v>
      </c>
      <c r="E8">
        <v>111600</v>
      </c>
      <c r="F8">
        <f t="shared" si="2"/>
        <v>11160000</v>
      </c>
      <c r="G8" s="5">
        <f t="shared" si="3"/>
        <v>1807.4264821990357</v>
      </c>
      <c r="H8" s="6">
        <f t="shared" si="4"/>
        <v>1.6195577797482399E-2</v>
      </c>
      <c r="I8" s="5">
        <f t="shared" si="5"/>
        <v>6174.5249999999996</v>
      </c>
      <c r="J8" s="5">
        <v>25000000000</v>
      </c>
      <c r="K8">
        <v>0.2</v>
      </c>
      <c r="L8" s="5">
        <v>1.33E-9</v>
      </c>
      <c r="M8">
        <v>928.5</v>
      </c>
    </row>
    <row r="9" spans="1:13" x14ac:dyDescent="0.25">
      <c r="A9" s="3">
        <f t="shared" si="0"/>
        <v>4996793.275596098</v>
      </c>
      <c r="B9" s="13">
        <f t="shared" si="1"/>
        <v>49.314515426559076</v>
      </c>
      <c r="C9" s="5">
        <v>5000000</v>
      </c>
      <c r="D9">
        <v>100</v>
      </c>
      <c r="E9">
        <v>198000</v>
      </c>
      <c r="F9">
        <f t="shared" si="2"/>
        <v>19800000</v>
      </c>
      <c r="G9" s="5">
        <f t="shared" si="3"/>
        <v>3206.724403901515</v>
      </c>
      <c r="H9" s="6">
        <f t="shared" si="4"/>
        <v>1.6195577797482399E-2</v>
      </c>
      <c r="I9" s="5">
        <f t="shared" si="5"/>
        <v>6174.5249999999996</v>
      </c>
      <c r="J9" s="5">
        <v>25000000000</v>
      </c>
      <c r="K9">
        <v>0.2</v>
      </c>
      <c r="L9" s="5">
        <v>1.33E-9</v>
      </c>
      <c r="M9">
        <v>928.5</v>
      </c>
    </row>
    <row r="10" spans="1:13" x14ac:dyDescent="0.25">
      <c r="A10" s="3">
        <f t="shared" si="0"/>
        <v>4995393.9776743958</v>
      </c>
      <c r="B10" s="13">
        <f t="shared" si="1"/>
        <v>49.300705429799116</v>
      </c>
      <c r="C10" s="5">
        <v>5000000</v>
      </c>
      <c r="D10">
        <v>100</v>
      </c>
      <c r="E10">
        <v>284400</v>
      </c>
      <c r="F10">
        <f t="shared" si="2"/>
        <v>28440000</v>
      </c>
      <c r="G10" s="5">
        <f t="shared" si="3"/>
        <v>4606.0223256039944</v>
      </c>
      <c r="H10" s="6">
        <f t="shared" si="4"/>
        <v>1.6195577797482399E-2</v>
      </c>
      <c r="I10" s="5">
        <f t="shared" si="5"/>
        <v>6174.5249999999996</v>
      </c>
      <c r="J10" s="5">
        <v>25000000000</v>
      </c>
      <c r="K10">
        <v>0.2</v>
      </c>
      <c r="L10" s="5">
        <v>1.33E-9</v>
      </c>
      <c r="M10">
        <v>928.5</v>
      </c>
    </row>
    <row r="11" spans="1:13" x14ac:dyDescent="0.25">
      <c r="A11" s="3">
        <f t="shared" si="0"/>
        <v>4993994.6797526935</v>
      </c>
      <c r="B11" s="13">
        <f t="shared" si="1"/>
        <v>49.286895433039163</v>
      </c>
      <c r="C11" s="5">
        <v>5000000</v>
      </c>
      <c r="D11">
        <v>100</v>
      </c>
      <c r="E11">
        <v>370800</v>
      </c>
      <c r="F11">
        <f t="shared" si="2"/>
        <v>37080000</v>
      </c>
      <c r="G11" s="5">
        <f t="shared" si="3"/>
        <v>6005.320247306473</v>
      </c>
      <c r="H11" s="6">
        <f t="shared" si="4"/>
        <v>1.6195577797482399E-2</v>
      </c>
      <c r="I11" s="5">
        <f t="shared" si="5"/>
        <v>6174.5249999999996</v>
      </c>
      <c r="J11" s="5">
        <v>25000000000</v>
      </c>
      <c r="K11">
        <v>0.2</v>
      </c>
      <c r="L11" s="5">
        <v>1.33E-9</v>
      </c>
      <c r="M11">
        <v>928.5</v>
      </c>
    </row>
    <row r="12" spans="1:13" x14ac:dyDescent="0.25">
      <c r="A12" s="3">
        <f t="shared" si="0"/>
        <v>4992595.3818309912</v>
      </c>
      <c r="B12" s="13">
        <f t="shared" si="1"/>
        <v>49.27308543627921</v>
      </c>
      <c r="C12" s="5">
        <v>5000000</v>
      </c>
      <c r="D12">
        <v>100</v>
      </c>
      <c r="E12">
        <v>457200</v>
      </c>
      <c r="F12">
        <f t="shared" si="2"/>
        <v>45720000</v>
      </c>
      <c r="G12" s="5">
        <f t="shared" si="3"/>
        <v>7404.6181690089525</v>
      </c>
      <c r="H12" s="6">
        <f t="shared" si="4"/>
        <v>1.6195577797482399E-2</v>
      </c>
      <c r="I12" s="5">
        <f t="shared" si="5"/>
        <v>6174.5249999999996</v>
      </c>
      <c r="J12" s="5">
        <v>25000000000</v>
      </c>
      <c r="K12">
        <v>0.2</v>
      </c>
      <c r="L12" s="5">
        <v>1.33E-9</v>
      </c>
      <c r="M12">
        <v>928.5</v>
      </c>
    </row>
    <row r="13" spans="1:13" x14ac:dyDescent="0.25">
      <c r="A13" s="3">
        <f t="shared" si="0"/>
        <v>4991196.083909289</v>
      </c>
      <c r="B13" s="13">
        <f t="shared" si="1"/>
        <v>49.259275439519257</v>
      </c>
      <c r="C13" s="5">
        <v>5000000</v>
      </c>
      <c r="D13">
        <v>100</v>
      </c>
      <c r="E13">
        <v>543600</v>
      </c>
      <c r="F13">
        <f t="shared" si="2"/>
        <v>54360000</v>
      </c>
      <c r="G13" s="5">
        <f t="shared" si="3"/>
        <v>8803.916090711431</v>
      </c>
      <c r="H13" s="6">
        <f t="shared" si="4"/>
        <v>1.6195577797482399E-2</v>
      </c>
      <c r="I13" s="5">
        <f t="shared" si="5"/>
        <v>6174.5249999999996</v>
      </c>
      <c r="J13" s="5">
        <v>25000000000</v>
      </c>
      <c r="K13">
        <v>0.2</v>
      </c>
      <c r="L13" s="5">
        <v>1.33E-9</v>
      </c>
      <c r="M13">
        <v>928.5</v>
      </c>
    </row>
    <row r="14" spans="1:13" x14ac:dyDescent="0.25">
      <c r="A14" s="3">
        <f t="shared" si="0"/>
        <v>4989796.7859875858</v>
      </c>
      <c r="B14" s="13">
        <f t="shared" si="1"/>
        <v>49.245465442759297</v>
      </c>
      <c r="C14" s="5">
        <v>5000000</v>
      </c>
      <c r="D14">
        <v>100</v>
      </c>
      <c r="E14">
        <v>630000</v>
      </c>
      <c r="F14">
        <f t="shared" si="2"/>
        <v>63000000</v>
      </c>
      <c r="G14" s="5">
        <f t="shared" si="3"/>
        <v>10203.214012413911</v>
      </c>
      <c r="H14" s="6">
        <f t="shared" si="4"/>
        <v>1.6195577797482399E-2</v>
      </c>
      <c r="I14" s="5">
        <f t="shared" si="5"/>
        <v>6174.5249999999996</v>
      </c>
      <c r="J14" s="5">
        <v>25000000000</v>
      </c>
      <c r="K14">
        <v>0.2</v>
      </c>
      <c r="L14" s="5">
        <v>1.33E-9</v>
      </c>
      <c r="M14">
        <v>928.5</v>
      </c>
    </row>
    <row r="15" spans="1:13" x14ac:dyDescent="0.25">
      <c r="A15" s="3">
        <f t="shared" si="0"/>
        <v>4988397.4880658835</v>
      </c>
      <c r="B15" s="13">
        <f t="shared" si="1"/>
        <v>49.231655445999344</v>
      </c>
      <c r="C15" s="5">
        <v>5000000</v>
      </c>
      <c r="D15">
        <v>100</v>
      </c>
      <c r="E15">
        <v>716400</v>
      </c>
      <c r="F15">
        <f t="shared" si="2"/>
        <v>71640000</v>
      </c>
      <c r="G15" s="5">
        <f t="shared" si="3"/>
        <v>11602.51193411639</v>
      </c>
      <c r="H15" s="6">
        <f t="shared" si="4"/>
        <v>1.6195577797482399E-2</v>
      </c>
      <c r="I15" s="5">
        <f t="shared" si="5"/>
        <v>6174.5249999999996</v>
      </c>
      <c r="J15" s="5">
        <v>25000000000</v>
      </c>
      <c r="K15">
        <v>0.2</v>
      </c>
      <c r="L15" s="5">
        <v>1.33E-9</v>
      </c>
      <c r="M15">
        <v>928.5</v>
      </c>
    </row>
    <row r="16" spans="1:13" x14ac:dyDescent="0.25">
      <c r="A16" s="3">
        <f t="shared" si="0"/>
        <v>4986998.1901441813</v>
      </c>
      <c r="B16" s="13">
        <f t="shared" si="1"/>
        <v>49.217845449239391</v>
      </c>
      <c r="C16" s="5">
        <v>5000000</v>
      </c>
      <c r="D16">
        <v>100</v>
      </c>
      <c r="E16">
        <v>802800</v>
      </c>
      <c r="F16">
        <f t="shared" si="2"/>
        <v>80280000</v>
      </c>
      <c r="G16" s="5">
        <f t="shared" si="3"/>
        <v>13001.809855818869</v>
      </c>
      <c r="H16" s="6">
        <f t="shared" si="4"/>
        <v>1.6195577797482399E-2</v>
      </c>
      <c r="I16" s="5">
        <f t="shared" si="5"/>
        <v>6174.5249999999996</v>
      </c>
      <c r="J16" s="5">
        <v>25000000000</v>
      </c>
      <c r="K16">
        <v>0.2</v>
      </c>
      <c r="L16" s="5">
        <v>1.33E-9</v>
      </c>
      <c r="M16">
        <v>928.5</v>
      </c>
    </row>
    <row r="17" spans="1:13" x14ac:dyDescent="0.25">
      <c r="A17" s="3">
        <f t="shared" si="0"/>
        <v>4986007.0207829755</v>
      </c>
      <c r="B17" s="13">
        <f t="shared" si="1"/>
        <v>49.208063368201088</v>
      </c>
      <c r="C17" s="5">
        <v>5000000</v>
      </c>
      <c r="D17">
        <v>100</v>
      </c>
      <c r="E17">
        <v>864000</v>
      </c>
      <c r="F17">
        <f t="shared" si="2"/>
        <v>86400000</v>
      </c>
      <c r="G17" s="5">
        <f t="shared" si="3"/>
        <v>13992.979217024793</v>
      </c>
      <c r="H17" s="6">
        <f t="shared" si="4"/>
        <v>1.6195577797482399E-2</v>
      </c>
      <c r="I17" s="5">
        <f t="shared" si="5"/>
        <v>6174.5249999999996</v>
      </c>
      <c r="J17" s="5">
        <v>25000000000</v>
      </c>
      <c r="K17">
        <v>0.2</v>
      </c>
      <c r="L17" s="5">
        <v>1.33E-9</v>
      </c>
      <c r="M17">
        <v>928.5</v>
      </c>
    </row>
    <row r="18" spans="1:13" x14ac:dyDescent="0.25">
      <c r="A18" s="3">
        <f t="shared" si="0"/>
        <v>4986007.0207829755</v>
      </c>
      <c r="B18" s="13">
        <f t="shared" si="1"/>
        <v>49.208063368201088</v>
      </c>
      <c r="C18" s="5">
        <v>5000000</v>
      </c>
      <c r="D18">
        <v>100</v>
      </c>
      <c r="E18">
        <v>864000</v>
      </c>
      <c r="F18">
        <f t="shared" si="2"/>
        <v>86400000</v>
      </c>
      <c r="G18" s="5">
        <f t="shared" si="3"/>
        <v>13992.979217024793</v>
      </c>
      <c r="H18" s="6">
        <f t="shared" si="4"/>
        <v>1.6195577797482399E-2</v>
      </c>
      <c r="I18" s="5">
        <f t="shared" si="5"/>
        <v>6174.5249999999996</v>
      </c>
      <c r="J18" s="5">
        <v>25000000000</v>
      </c>
      <c r="K18">
        <v>0.2</v>
      </c>
      <c r="L18" s="5">
        <v>1.33E-9</v>
      </c>
      <c r="M18">
        <v>928.5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FEAE-E430-41B9-A665-61CE6C1D4DF0}">
  <dimension ref="A1:P58"/>
  <sheetViews>
    <sheetView workbookViewId="0">
      <selection activeCell="B43" sqref="B43"/>
    </sheetView>
  </sheetViews>
  <sheetFormatPr defaultRowHeight="15" x14ac:dyDescent="0.25"/>
  <sheetData>
    <row r="1" spans="1:16" s="8" customFormat="1" ht="43.5" customHeight="1" x14ac:dyDescent="0.25">
      <c r="B1" s="8" t="s">
        <v>209</v>
      </c>
      <c r="C1" s="8" t="s">
        <v>208</v>
      </c>
      <c r="D1" s="8" t="s">
        <v>202</v>
      </c>
      <c r="E1" s="8" t="s">
        <v>202</v>
      </c>
      <c r="F1" s="8" t="s">
        <v>205</v>
      </c>
      <c r="G1" s="8" t="s">
        <v>210</v>
      </c>
      <c r="H1" s="8" t="s">
        <v>210</v>
      </c>
      <c r="I1" s="8" t="s">
        <v>194</v>
      </c>
      <c r="J1" s="8" t="s">
        <v>194</v>
      </c>
      <c r="K1" s="8" t="s">
        <v>218</v>
      </c>
      <c r="L1" s="8" t="s">
        <v>218</v>
      </c>
      <c r="M1" s="8" t="s">
        <v>221</v>
      </c>
      <c r="N1" s="8" t="s">
        <v>221</v>
      </c>
      <c r="O1" s="8" t="s">
        <v>224</v>
      </c>
      <c r="P1" s="8" t="s">
        <v>228</v>
      </c>
    </row>
    <row r="2" spans="1:16" x14ac:dyDescent="0.25">
      <c r="B2" t="s">
        <v>197</v>
      </c>
      <c r="C2" t="s">
        <v>198</v>
      </c>
      <c r="D2" t="s">
        <v>203</v>
      </c>
      <c r="E2" t="s">
        <v>203</v>
      </c>
      <c r="F2" t="s">
        <v>207</v>
      </c>
      <c r="G2" t="s">
        <v>211</v>
      </c>
      <c r="H2" t="s">
        <v>211</v>
      </c>
      <c r="I2" t="s">
        <v>214</v>
      </c>
      <c r="J2" t="s">
        <v>216</v>
      </c>
      <c r="K2" t="s">
        <v>219</v>
      </c>
      <c r="L2" t="s">
        <v>219</v>
      </c>
      <c r="O2" t="s">
        <v>225</v>
      </c>
      <c r="P2" t="s">
        <v>229</v>
      </c>
    </row>
    <row r="3" spans="1:16" x14ac:dyDescent="0.25">
      <c r="B3" t="s">
        <v>197</v>
      </c>
      <c r="C3" t="s">
        <v>198</v>
      </c>
      <c r="D3" t="s">
        <v>201</v>
      </c>
      <c r="E3" t="s">
        <v>204</v>
      </c>
      <c r="F3" t="s">
        <v>206</v>
      </c>
      <c r="G3" t="s">
        <v>212</v>
      </c>
      <c r="H3" t="s">
        <v>213</v>
      </c>
      <c r="I3" t="s">
        <v>215</v>
      </c>
      <c r="J3" t="s">
        <v>217</v>
      </c>
      <c r="K3" t="s">
        <v>220</v>
      </c>
      <c r="L3" t="s">
        <v>227</v>
      </c>
      <c r="M3" t="s">
        <v>222</v>
      </c>
      <c r="N3" t="s">
        <v>223</v>
      </c>
      <c r="O3" t="s">
        <v>226</v>
      </c>
      <c r="P3" t="s">
        <v>230</v>
      </c>
    </row>
    <row r="4" spans="1:16" x14ac:dyDescent="0.25">
      <c r="A4">
        <v>273.14999999999998</v>
      </c>
      <c r="B4">
        <f t="shared" ref="B4:B33" si="0">CONVERT(A4,"K","C")</f>
        <v>0</v>
      </c>
      <c r="C4">
        <v>6.11E-3</v>
      </c>
      <c r="D4">
        <v>1</v>
      </c>
      <c r="E4">
        <v>206.3</v>
      </c>
      <c r="F4">
        <v>2502</v>
      </c>
      <c r="G4">
        <v>4.2169999999999996</v>
      </c>
      <c r="H4">
        <v>1.8540000000000001</v>
      </c>
      <c r="I4">
        <v>1750</v>
      </c>
      <c r="J4">
        <v>8.02</v>
      </c>
      <c r="K4">
        <v>569</v>
      </c>
      <c r="L4">
        <v>18.2</v>
      </c>
      <c r="M4">
        <v>12.99</v>
      </c>
      <c r="N4">
        <v>0.81499999999999995</v>
      </c>
      <c r="O4">
        <v>75.5</v>
      </c>
      <c r="P4" t="s">
        <v>195</v>
      </c>
    </row>
    <row r="5" spans="1:16" x14ac:dyDescent="0.25">
      <c r="A5">
        <v>275</v>
      </c>
      <c r="B5">
        <f t="shared" si="0"/>
        <v>1.8500000000000227</v>
      </c>
      <c r="C5">
        <v>6.9699999999999996E-3</v>
      </c>
      <c r="D5">
        <v>1</v>
      </c>
      <c r="E5">
        <v>181.7</v>
      </c>
      <c r="F5">
        <v>2497</v>
      </c>
      <c r="G5">
        <v>4.2110000000000003</v>
      </c>
      <c r="H5">
        <v>1.855</v>
      </c>
      <c r="I5">
        <v>1652</v>
      </c>
      <c r="J5">
        <v>8.09</v>
      </c>
      <c r="K5">
        <v>574</v>
      </c>
      <c r="L5">
        <v>18.3</v>
      </c>
      <c r="M5">
        <v>12.22</v>
      </c>
      <c r="N5">
        <v>0.81699999999999995</v>
      </c>
      <c r="O5">
        <v>75.3</v>
      </c>
      <c r="P5" t="s">
        <v>196</v>
      </c>
    </row>
    <row r="6" spans="1:16" x14ac:dyDescent="0.25">
      <c r="A6">
        <v>280</v>
      </c>
      <c r="B6">
        <f t="shared" si="0"/>
        <v>6.8500000000000227</v>
      </c>
      <c r="C6">
        <v>9.9000000000000008E-3</v>
      </c>
      <c r="D6">
        <v>1</v>
      </c>
      <c r="E6">
        <v>130.4</v>
      </c>
      <c r="F6">
        <v>2485</v>
      </c>
      <c r="G6">
        <v>4.1980000000000004</v>
      </c>
      <c r="H6">
        <v>1.8580000000000001</v>
      </c>
      <c r="I6">
        <v>1422</v>
      </c>
      <c r="J6">
        <v>8.2899999999999991</v>
      </c>
      <c r="K6">
        <v>582</v>
      </c>
      <c r="L6">
        <v>18.600000000000001</v>
      </c>
      <c r="M6">
        <v>10.26</v>
      </c>
      <c r="N6">
        <v>0.82499999999999996</v>
      </c>
      <c r="O6">
        <v>74.8</v>
      </c>
      <c r="P6">
        <v>46.04</v>
      </c>
    </row>
    <row r="7" spans="1:16" x14ac:dyDescent="0.25">
      <c r="A7">
        <v>285</v>
      </c>
      <c r="B7">
        <f t="shared" si="0"/>
        <v>11.850000000000023</v>
      </c>
      <c r="C7">
        <v>1.387E-2</v>
      </c>
      <c r="D7">
        <v>1</v>
      </c>
      <c r="E7">
        <v>99.4</v>
      </c>
      <c r="F7">
        <v>2473</v>
      </c>
      <c r="G7">
        <v>4.1890000000000001</v>
      </c>
      <c r="H7">
        <v>1.861</v>
      </c>
      <c r="I7">
        <v>1225</v>
      </c>
      <c r="J7">
        <v>8.49</v>
      </c>
      <c r="K7">
        <v>590</v>
      </c>
      <c r="L7">
        <v>18.899999999999999</v>
      </c>
      <c r="M7">
        <v>8.81</v>
      </c>
      <c r="N7">
        <v>0.83299999999999996</v>
      </c>
      <c r="O7">
        <v>74.3</v>
      </c>
      <c r="P7">
        <v>114.1</v>
      </c>
    </row>
    <row r="8" spans="1:16" x14ac:dyDescent="0.25">
      <c r="A8">
        <v>290</v>
      </c>
      <c r="B8">
        <f t="shared" si="0"/>
        <v>16.850000000000023</v>
      </c>
      <c r="C8">
        <v>1.917E-2</v>
      </c>
      <c r="D8">
        <v>1.0009999999999999</v>
      </c>
      <c r="E8">
        <v>69.7</v>
      </c>
      <c r="F8">
        <v>2461</v>
      </c>
      <c r="G8">
        <v>4.1840000000000002</v>
      </c>
      <c r="H8">
        <v>1.8640000000000001</v>
      </c>
      <c r="I8">
        <v>1080</v>
      </c>
      <c r="J8">
        <v>8.69</v>
      </c>
      <c r="K8">
        <v>598</v>
      </c>
      <c r="L8">
        <v>19.3</v>
      </c>
      <c r="M8">
        <v>7.56</v>
      </c>
      <c r="N8">
        <v>0.84099999999999997</v>
      </c>
      <c r="O8">
        <v>73.7</v>
      </c>
      <c r="P8">
        <v>174</v>
      </c>
    </row>
    <row r="9" spans="1:16" x14ac:dyDescent="0.25">
      <c r="A9">
        <v>295</v>
      </c>
      <c r="B9">
        <f t="shared" si="0"/>
        <v>21.850000000000023</v>
      </c>
      <c r="C9">
        <v>2.6169999999999999E-2</v>
      </c>
      <c r="D9">
        <v>1.002</v>
      </c>
      <c r="E9">
        <v>51.94</v>
      </c>
      <c r="F9">
        <v>2449</v>
      </c>
      <c r="G9">
        <v>4.181</v>
      </c>
      <c r="H9">
        <v>1.8680000000000001</v>
      </c>
      <c r="I9">
        <v>959</v>
      </c>
      <c r="J9">
        <v>8.89</v>
      </c>
      <c r="K9">
        <v>606</v>
      </c>
      <c r="L9">
        <v>19.5</v>
      </c>
      <c r="M9">
        <v>6.62</v>
      </c>
      <c r="N9">
        <v>0.84899999999999998</v>
      </c>
      <c r="O9">
        <v>72.7</v>
      </c>
      <c r="P9">
        <v>227.5</v>
      </c>
    </row>
    <row r="10" spans="1:16" x14ac:dyDescent="0.25">
      <c r="A10">
        <v>300</v>
      </c>
      <c r="B10">
        <f t="shared" si="0"/>
        <v>26.850000000000023</v>
      </c>
      <c r="C10">
        <v>3.5310000000000001E-2</v>
      </c>
      <c r="D10">
        <v>1.0029999999999999</v>
      </c>
      <c r="E10">
        <v>39.130000000000003</v>
      </c>
      <c r="F10">
        <v>2438</v>
      </c>
      <c r="G10">
        <v>4.1790000000000003</v>
      </c>
      <c r="H10">
        <v>1.8720000000000001</v>
      </c>
      <c r="I10">
        <v>855</v>
      </c>
      <c r="J10">
        <v>9.09</v>
      </c>
      <c r="K10">
        <v>613</v>
      </c>
      <c r="L10">
        <v>19.600000000000001</v>
      </c>
      <c r="M10">
        <v>5.83</v>
      </c>
      <c r="N10">
        <v>0.85699999999999998</v>
      </c>
      <c r="O10">
        <v>71.7</v>
      </c>
      <c r="P10">
        <v>276.10000000000002</v>
      </c>
    </row>
    <row r="11" spans="1:16" x14ac:dyDescent="0.25">
      <c r="A11">
        <v>305</v>
      </c>
      <c r="B11">
        <f t="shared" si="0"/>
        <v>31.850000000000023</v>
      </c>
      <c r="C11">
        <v>4.7120000000000002E-2</v>
      </c>
      <c r="D11">
        <v>1.0049999999999999</v>
      </c>
      <c r="E11">
        <v>29.74</v>
      </c>
      <c r="F11">
        <v>2426</v>
      </c>
      <c r="G11">
        <v>4.1779999999999999</v>
      </c>
      <c r="H11">
        <v>1.877</v>
      </c>
      <c r="I11">
        <v>769</v>
      </c>
      <c r="J11">
        <v>9.2899999999999991</v>
      </c>
      <c r="K11">
        <v>620</v>
      </c>
      <c r="L11">
        <v>20.100000000000001</v>
      </c>
      <c r="M11">
        <v>5.2</v>
      </c>
      <c r="N11">
        <v>0.86499999999999999</v>
      </c>
      <c r="O11">
        <v>70.900000000000006</v>
      </c>
      <c r="P11">
        <v>320.60000000000002</v>
      </c>
    </row>
    <row r="12" spans="1:16" x14ac:dyDescent="0.25">
      <c r="A12">
        <v>310</v>
      </c>
      <c r="B12">
        <f t="shared" si="0"/>
        <v>36.850000000000023</v>
      </c>
      <c r="C12">
        <v>6.2210000000000001E-2</v>
      </c>
      <c r="D12">
        <v>1.0069999999999999</v>
      </c>
      <c r="E12">
        <v>22.93</v>
      </c>
      <c r="F12">
        <v>2414</v>
      </c>
      <c r="G12">
        <v>4.1779999999999999</v>
      </c>
      <c r="H12">
        <v>1.8819999999999999</v>
      </c>
      <c r="I12">
        <v>695</v>
      </c>
      <c r="J12">
        <v>9.49</v>
      </c>
      <c r="K12">
        <v>628</v>
      </c>
      <c r="L12">
        <v>20.399999999999999</v>
      </c>
      <c r="M12">
        <v>4.62</v>
      </c>
      <c r="N12">
        <v>0.873</v>
      </c>
      <c r="O12">
        <v>70</v>
      </c>
      <c r="P12">
        <v>361.9</v>
      </c>
    </row>
    <row r="13" spans="1:16" x14ac:dyDescent="0.25">
      <c r="A13">
        <v>315</v>
      </c>
      <c r="B13">
        <f t="shared" si="0"/>
        <v>41.850000000000023</v>
      </c>
      <c r="C13">
        <v>8.1320000000000003E-2</v>
      </c>
      <c r="D13">
        <v>1.0089999999999999</v>
      </c>
      <c r="E13">
        <v>17.82</v>
      </c>
      <c r="F13">
        <v>2402</v>
      </c>
      <c r="G13">
        <v>4.1790000000000003</v>
      </c>
      <c r="H13">
        <v>1.8879999999999999</v>
      </c>
      <c r="I13">
        <v>631</v>
      </c>
      <c r="J13">
        <v>9.69</v>
      </c>
      <c r="K13">
        <v>634</v>
      </c>
      <c r="L13">
        <v>20.7</v>
      </c>
      <c r="M13">
        <v>4.16</v>
      </c>
      <c r="N13">
        <v>0.88300000000000001</v>
      </c>
      <c r="O13">
        <v>69.2</v>
      </c>
      <c r="P13">
        <v>400.4</v>
      </c>
    </row>
    <row r="14" spans="1:16" x14ac:dyDescent="0.25">
      <c r="A14">
        <v>320</v>
      </c>
      <c r="B14">
        <f t="shared" si="0"/>
        <v>46.850000000000023</v>
      </c>
      <c r="C14">
        <v>0.1053</v>
      </c>
      <c r="D14">
        <v>1.0109999999999999</v>
      </c>
      <c r="E14">
        <v>13.98</v>
      </c>
      <c r="F14">
        <v>2390</v>
      </c>
      <c r="G14">
        <v>4.18</v>
      </c>
      <c r="H14">
        <v>1.895</v>
      </c>
      <c r="I14">
        <v>577</v>
      </c>
      <c r="J14">
        <v>9.89</v>
      </c>
      <c r="K14">
        <v>640</v>
      </c>
      <c r="L14">
        <v>21</v>
      </c>
      <c r="M14">
        <v>3.77</v>
      </c>
      <c r="N14">
        <v>0.89400000000000002</v>
      </c>
      <c r="O14">
        <v>68.3</v>
      </c>
      <c r="P14">
        <v>436.7</v>
      </c>
    </row>
    <row r="15" spans="1:16" x14ac:dyDescent="0.25">
      <c r="A15">
        <v>325</v>
      </c>
      <c r="B15">
        <f t="shared" si="0"/>
        <v>51.850000000000023</v>
      </c>
      <c r="C15">
        <v>0.1351</v>
      </c>
      <c r="D15">
        <v>1.0129999999999999</v>
      </c>
      <c r="E15">
        <v>11.06</v>
      </c>
      <c r="F15">
        <v>2378</v>
      </c>
      <c r="G15">
        <v>4.1820000000000004</v>
      </c>
      <c r="H15">
        <v>1.903</v>
      </c>
      <c r="I15">
        <v>528</v>
      </c>
      <c r="J15">
        <v>10.09</v>
      </c>
      <c r="K15">
        <v>645</v>
      </c>
      <c r="L15">
        <v>21.3</v>
      </c>
      <c r="M15">
        <v>3.42</v>
      </c>
      <c r="N15">
        <v>0.90100000000000002</v>
      </c>
      <c r="O15">
        <v>67.5</v>
      </c>
      <c r="P15">
        <v>471.2</v>
      </c>
    </row>
    <row r="16" spans="1:16" x14ac:dyDescent="0.25">
      <c r="A16">
        <v>330</v>
      </c>
      <c r="B16">
        <f t="shared" si="0"/>
        <v>56.850000000000023</v>
      </c>
      <c r="C16">
        <v>0.1719</v>
      </c>
      <c r="D16">
        <v>1.016</v>
      </c>
      <c r="E16">
        <v>8.82</v>
      </c>
      <c r="F16">
        <v>2366</v>
      </c>
      <c r="G16">
        <v>4.1840000000000002</v>
      </c>
      <c r="H16">
        <v>1.911</v>
      </c>
      <c r="I16">
        <v>489</v>
      </c>
      <c r="J16">
        <v>10.29</v>
      </c>
      <c r="K16">
        <v>650</v>
      </c>
      <c r="L16">
        <v>21.7</v>
      </c>
      <c r="M16">
        <v>3.15</v>
      </c>
      <c r="N16">
        <v>0.90800000000000003</v>
      </c>
      <c r="O16">
        <v>66.599999999999994</v>
      </c>
      <c r="P16">
        <v>504</v>
      </c>
    </row>
    <row r="17" spans="1:16" x14ac:dyDescent="0.25">
      <c r="A17">
        <v>335</v>
      </c>
      <c r="B17">
        <f t="shared" si="0"/>
        <v>61.850000000000023</v>
      </c>
      <c r="C17">
        <v>0.2167</v>
      </c>
      <c r="D17">
        <v>1.018</v>
      </c>
      <c r="E17">
        <v>7.09</v>
      </c>
      <c r="F17">
        <v>2354</v>
      </c>
      <c r="G17">
        <v>4.1859999999999999</v>
      </c>
      <c r="H17">
        <v>1.92</v>
      </c>
      <c r="I17">
        <v>453</v>
      </c>
      <c r="J17">
        <v>10.49</v>
      </c>
      <c r="K17">
        <v>656</v>
      </c>
      <c r="L17">
        <v>22</v>
      </c>
      <c r="M17">
        <v>2.88</v>
      </c>
      <c r="N17">
        <v>0.91600000000000004</v>
      </c>
      <c r="O17">
        <v>65.8</v>
      </c>
      <c r="P17">
        <v>535.5</v>
      </c>
    </row>
    <row r="18" spans="1:16" x14ac:dyDescent="0.25">
      <c r="A18">
        <v>340</v>
      </c>
      <c r="B18">
        <f t="shared" si="0"/>
        <v>66.850000000000023</v>
      </c>
      <c r="C18">
        <v>0.27129999999999999</v>
      </c>
      <c r="D18">
        <v>1.0209999999999999</v>
      </c>
      <c r="E18">
        <v>5.74</v>
      </c>
      <c r="F18">
        <v>2342</v>
      </c>
      <c r="G18">
        <v>4.1879999999999997</v>
      </c>
      <c r="H18">
        <v>1.93</v>
      </c>
      <c r="I18">
        <v>420</v>
      </c>
      <c r="J18">
        <v>10.69</v>
      </c>
      <c r="K18">
        <v>660</v>
      </c>
      <c r="L18">
        <v>22.3</v>
      </c>
      <c r="M18">
        <v>2.66</v>
      </c>
      <c r="N18">
        <v>0.92500000000000004</v>
      </c>
      <c r="O18">
        <v>64.900000000000006</v>
      </c>
      <c r="P18">
        <v>566</v>
      </c>
    </row>
    <row r="19" spans="1:16" x14ac:dyDescent="0.25">
      <c r="A19">
        <v>345</v>
      </c>
      <c r="B19">
        <f t="shared" si="0"/>
        <v>71.850000000000023</v>
      </c>
      <c r="C19">
        <v>0.3372</v>
      </c>
      <c r="D19">
        <v>1.024</v>
      </c>
      <c r="E19">
        <v>4.6829999999999998</v>
      </c>
      <c r="F19">
        <v>2329</v>
      </c>
      <c r="G19">
        <v>4.1909999999999998</v>
      </c>
      <c r="H19">
        <v>1.9410000000000001</v>
      </c>
      <c r="I19">
        <v>389</v>
      </c>
      <c r="J19">
        <v>10.89</v>
      </c>
      <c r="K19">
        <v>664</v>
      </c>
      <c r="L19">
        <v>22.6</v>
      </c>
      <c r="M19">
        <v>2.4500000000000002</v>
      </c>
      <c r="N19">
        <v>0.93300000000000005</v>
      </c>
      <c r="O19">
        <v>64.099999999999994</v>
      </c>
      <c r="P19">
        <v>595.4</v>
      </c>
    </row>
    <row r="20" spans="1:16" x14ac:dyDescent="0.25">
      <c r="A20">
        <v>350</v>
      </c>
      <c r="B20">
        <f t="shared" si="0"/>
        <v>76.850000000000023</v>
      </c>
      <c r="C20">
        <v>0.4163</v>
      </c>
      <c r="D20">
        <v>1.0269999999999999</v>
      </c>
      <c r="E20">
        <v>3.8460000000000001</v>
      </c>
      <c r="F20">
        <v>2317</v>
      </c>
      <c r="G20">
        <v>4.1950000000000003</v>
      </c>
      <c r="H20">
        <v>1.954</v>
      </c>
      <c r="I20">
        <v>365</v>
      </c>
      <c r="J20">
        <v>11.09</v>
      </c>
      <c r="K20">
        <v>668</v>
      </c>
      <c r="L20">
        <v>23</v>
      </c>
      <c r="M20">
        <v>2.29</v>
      </c>
      <c r="N20">
        <v>0.94199999999999995</v>
      </c>
      <c r="O20">
        <v>63.2</v>
      </c>
      <c r="P20">
        <v>624.20000000000005</v>
      </c>
    </row>
    <row r="21" spans="1:16" x14ac:dyDescent="0.25">
      <c r="A21">
        <v>355</v>
      </c>
      <c r="B21">
        <f t="shared" si="0"/>
        <v>81.850000000000023</v>
      </c>
      <c r="C21">
        <v>0.51</v>
      </c>
      <c r="D21">
        <v>1.03</v>
      </c>
      <c r="E21">
        <v>3.18</v>
      </c>
      <c r="F21">
        <v>2304</v>
      </c>
      <c r="G21">
        <v>4.1989999999999998</v>
      </c>
      <c r="H21">
        <v>1.968</v>
      </c>
      <c r="I21">
        <v>343</v>
      </c>
      <c r="J21">
        <v>11.29</v>
      </c>
      <c r="K21">
        <v>671</v>
      </c>
      <c r="L21">
        <v>23.3</v>
      </c>
      <c r="M21">
        <v>2.14</v>
      </c>
      <c r="N21">
        <v>0.95099999999999996</v>
      </c>
      <c r="O21">
        <v>62.3</v>
      </c>
      <c r="P21">
        <v>652.29999999999995</v>
      </c>
    </row>
    <row r="22" spans="1:16" x14ac:dyDescent="0.25">
      <c r="A22">
        <v>360</v>
      </c>
      <c r="B22">
        <f t="shared" si="0"/>
        <v>86.850000000000023</v>
      </c>
      <c r="C22">
        <v>0.62090000000000001</v>
      </c>
      <c r="D22">
        <v>1.034</v>
      </c>
      <c r="E22">
        <v>2.645</v>
      </c>
      <c r="F22">
        <v>2291</v>
      </c>
      <c r="G22">
        <v>4.2030000000000003</v>
      </c>
      <c r="H22">
        <v>1.9830000000000001</v>
      </c>
      <c r="I22">
        <v>324</v>
      </c>
      <c r="J22">
        <v>11.49</v>
      </c>
      <c r="K22">
        <v>674</v>
      </c>
      <c r="L22">
        <v>23.7</v>
      </c>
      <c r="M22">
        <v>2.02</v>
      </c>
      <c r="N22">
        <v>0.96</v>
      </c>
      <c r="O22">
        <v>61.4</v>
      </c>
      <c r="P22">
        <v>697.9</v>
      </c>
    </row>
    <row r="23" spans="1:16" x14ac:dyDescent="0.25">
      <c r="A23">
        <v>365</v>
      </c>
      <c r="B23">
        <f t="shared" si="0"/>
        <v>91.850000000000023</v>
      </c>
      <c r="C23">
        <v>0.75139999999999996</v>
      </c>
      <c r="D23">
        <v>1.038</v>
      </c>
      <c r="E23">
        <v>2.2120000000000002</v>
      </c>
      <c r="F23">
        <v>2278</v>
      </c>
      <c r="G23">
        <v>4.2089999999999996</v>
      </c>
      <c r="H23">
        <v>1.9990000000000001</v>
      </c>
      <c r="I23">
        <v>306</v>
      </c>
      <c r="J23">
        <v>11.69</v>
      </c>
      <c r="K23">
        <v>677</v>
      </c>
      <c r="L23">
        <v>24.1</v>
      </c>
      <c r="M23">
        <v>1.91</v>
      </c>
      <c r="N23">
        <v>0.96899999999999997</v>
      </c>
      <c r="O23">
        <v>60.5</v>
      </c>
      <c r="P23">
        <v>707.1</v>
      </c>
    </row>
    <row r="24" spans="1:16" x14ac:dyDescent="0.25">
      <c r="A24">
        <v>370</v>
      </c>
      <c r="B24">
        <f t="shared" si="0"/>
        <v>96.850000000000023</v>
      </c>
      <c r="C24">
        <v>0.90400000000000003</v>
      </c>
      <c r="D24">
        <v>1.0409999999999999</v>
      </c>
      <c r="E24">
        <v>1.861</v>
      </c>
      <c r="F24">
        <v>2265</v>
      </c>
      <c r="G24">
        <v>4.2140000000000004</v>
      </c>
      <c r="H24">
        <v>2.0169999999999999</v>
      </c>
      <c r="I24">
        <v>289</v>
      </c>
      <c r="J24">
        <v>11.89</v>
      </c>
      <c r="K24">
        <v>679</v>
      </c>
      <c r="L24">
        <v>24.5</v>
      </c>
      <c r="M24">
        <v>1.8</v>
      </c>
      <c r="N24">
        <v>0.97799999999999998</v>
      </c>
      <c r="O24">
        <v>59.5</v>
      </c>
      <c r="P24">
        <v>728.7</v>
      </c>
    </row>
    <row r="25" spans="1:16" x14ac:dyDescent="0.25">
      <c r="A25">
        <v>373.15</v>
      </c>
      <c r="B25">
        <f t="shared" si="0"/>
        <v>100</v>
      </c>
      <c r="C25">
        <v>1.0133000000000001</v>
      </c>
      <c r="D25">
        <v>1.044</v>
      </c>
      <c r="E25">
        <v>1.679</v>
      </c>
      <c r="F25">
        <v>2257</v>
      </c>
      <c r="G25">
        <v>4.2169999999999996</v>
      </c>
      <c r="H25">
        <v>2.0289999999999999</v>
      </c>
      <c r="I25">
        <v>279</v>
      </c>
      <c r="J25">
        <v>12.02</v>
      </c>
      <c r="K25">
        <v>680</v>
      </c>
      <c r="L25">
        <v>24.8</v>
      </c>
      <c r="M25">
        <v>1.76</v>
      </c>
      <c r="N25">
        <v>0.98399999999999999</v>
      </c>
      <c r="O25">
        <v>58.9</v>
      </c>
      <c r="P25">
        <v>750.1</v>
      </c>
    </row>
    <row r="26" spans="1:16" x14ac:dyDescent="0.25">
      <c r="A26">
        <v>375</v>
      </c>
      <c r="B26">
        <f t="shared" si="0"/>
        <v>101.85000000000002</v>
      </c>
      <c r="C26">
        <v>1.0814999999999999</v>
      </c>
      <c r="D26">
        <v>1.0449999999999999</v>
      </c>
      <c r="E26">
        <v>1.5740000000000001</v>
      </c>
      <c r="F26">
        <v>2252</v>
      </c>
      <c r="G26">
        <v>4.22</v>
      </c>
      <c r="H26">
        <v>2.036</v>
      </c>
      <c r="I26">
        <v>274</v>
      </c>
      <c r="J26">
        <v>12.09</v>
      </c>
      <c r="K26">
        <v>681</v>
      </c>
      <c r="L26">
        <v>24.9</v>
      </c>
      <c r="M26">
        <v>1.7</v>
      </c>
      <c r="N26">
        <v>0.98699999999999999</v>
      </c>
      <c r="O26">
        <v>58.6</v>
      </c>
      <c r="P26">
        <v>761</v>
      </c>
    </row>
    <row r="27" spans="1:16" x14ac:dyDescent="0.25">
      <c r="A27">
        <v>380</v>
      </c>
      <c r="B27">
        <f t="shared" si="0"/>
        <v>106.85000000000002</v>
      </c>
      <c r="C27">
        <v>1.2868999999999999</v>
      </c>
      <c r="D27">
        <v>1.0489999999999999</v>
      </c>
      <c r="E27">
        <v>1.337</v>
      </c>
      <c r="F27">
        <v>2239</v>
      </c>
      <c r="G27">
        <v>4.226</v>
      </c>
      <c r="H27">
        <v>2.0569999999999999</v>
      </c>
      <c r="I27">
        <v>260</v>
      </c>
      <c r="J27">
        <v>12.29</v>
      </c>
      <c r="K27">
        <v>683</v>
      </c>
      <c r="L27">
        <v>25.4</v>
      </c>
      <c r="M27">
        <v>1.61</v>
      </c>
      <c r="N27">
        <v>0.999</v>
      </c>
      <c r="O27">
        <v>57.6</v>
      </c>
      <c r="P27">
        <v>788</v>
      </c>
    </row>
    <row r="28" spans="1:16" x14ac:dyDescent="0.25">
      <c r="A28">
        <v>385</v>
      </c>
      <c r="B28">
        <f t="shared" si="0"/>
        <v>111.85000000000002</v>
      </c>
      <c r="C28">
        <v>1.5233000000000001</v>
      </c>
      <c r="D28">
        <v>1.0529999999999999</v>
      </c>
      <c r="E28">
        <v>1.1419999999999999</v>
      </c>
      <c r="F28">
        <v>2225</v>
      </c>
      <c r="G28">
        <v>4.2320000000000002</v>
      </c>
      <c r="H28">
        <v>2.08</v>
      </c>
      <c r="I28">
        <v>248</v>
      </c>
      <c r="J28">
        <v>12.49</v>
      </c>
      <c r="K28">
        <v>685</v>
      </c>
      <c r="L28">
        <v>25.8</v>
      </c>
      <c r="M28">
        <v>1.53</v>
      </c>
      <c r="N28">
        <v>1.004</v>
      </c>
      <c r="O28">
        <v>56.6</v>
      </c>
      <c r="P28">
        <v>814</v>
      </c>
    </row>
    <row r="29" spans="1:16" x14ac:dyDescent="0.25">
      <c r="A29">
        <v>390</v>
      </c>
      <c r="B29">
        <f t="shared" si="0"/>
        <v>116.85000000000002</v>
      </c>
      <c r="C29">
        <v>1.794</v>
      </c>
      <c r="D29">
        <v>1.0580000000000001</v>
      </c>
      <c r="E29">
        <v>0.98</v>
      </c>
      <c r="F29">
        <v>2212</v>
      </c>
      <c r="G29">
        <v>4.2389999999999999</v>
      </c>
      <c r="H29">
        <v>2.1040000000000001</v>
      </c>
      <c r="I29">
        <v>237</v>
      </c>
      <c r="J29">
        <v>12.69</v>
      </c>
      <c r="K29">
        <v>686</v>
      </c>
      <c r="L29">
        <v>26.3</v>
      </c>
      <c r="M29">
        <v>1.47</v>
      </c>
      <c r="N29">
        <v>1.0129999999999999</v>
      </c>
      <c r="O29">
        <v>55.6</v>
      </c>
      <c r="P29">
        <v>841</v>
      </c>
    </row>
    <row r="30" spans="1:16" x14ac:dyDescent="0.25">
      <c r="A30">
        <v>400</v>
      </c>
      <c r="B30">
        <f t="shared" si="0"/>
        <v>126.85000000000002</v>
      </c>
      <c r="C30">
        <v>2.4550000000000001</v>
      </c>
      <c r="D30">
        <v>1.0669999999999999</v>
      </c>
      <c r="E30">
        <v>0.73099999999999998</v>
      </c>
      <c r="F30">
        <v>2183</v>
      </c>
      <c r="G30">
        <v>4.2560000000000002</v>
      </c>
      <c r="H30">
        <v>2.1579999999999999</v>
      </c>
      <c r="I30">
        <v>217</v>
      </c>
      <c r="J30">
        <v>13.05</v>
      </c>
      <c r="K30">
        <v>688</v>
      </c>
      <c r="L30">
        <v>27.2</v>
      </c>
      <c r="M30">
        <v>1.34</v>
      </c>
      <c r="N30">
        <v>1.0329999999999999</v>
      </c>
      <c r="O30">
        <v>53.6</v>
      </c>
      <c r="P30">
        <v>896</v>
      </c>
    </row>
    <row r="31" spans="1:16" x14ac:dyDescent="0.25">
      <c r="A31">
        <v>410</v>
      </c>
      <c r="B31">
        <f t="shared" si="0"/>
        <v>136.85000000000002</v>
      </c>
      <c r="C31">
        <v>3.302</v>
      </c>
      <c r="D31">
        <v>1.077</v>
      </c>
      <c r="E31">
        <v>0.55300000000000005</v>
      </c>
      <c r="F31">
        <v>2153</v>
      </c>
      <c r="G31">
        <v>4.2779999999999996</v>
      </c>
      <c r="H31">
        <v>2.2210000000000001</v>
      </c>
      <c r="I31">
        <v>200</v>
      </c>
      <c r="J31">
        <v>13.42</v>
      </c>
      <c r="K31">
        <v>688</v>
      </c>
      <c r="L31">
        <v>28.2</v>
      </c>
      <c r="M31">
        <v>1.24</v>
      </c>
      <c r="N31">
        <v>1.054</v>
      </c>
      <c r="O31">
        <v>51.5</v>
      </c>
      <c r="P31">
        <v>952</v>
      </c>
    </row>
    <row r="32" spans="1:16" x14ac:dyDescent="0.25">
      <c r="A32">
        <v>420</v>
      </c>
      <c r="B32">
        <f t="shared" si="0"/>
        <v>146.85000000000002</v>
      </c>
      <c r="C32">
        <v>4.37</v>
      </c>
      <c r="D32">
        <v>1.0880000000000001</v>
      </c>
      <c r="E32">
        <v>0.42499999999999999</v>
      </c>
      <c r="F32">
        <v>2123</v>
      </c>
      <c r="G32">
        <v>4.3019999999999996</v>
      </c>
      <c r="H32">
        <v>2.2909999999999999</v>
      </c>
      <c r="I32">
        <v>185</v>
      </c>
      <c r="J32">
        <v>13.79</v>
      </c>
      <c r="K32">
        <v>688</v>
      </c>
      <c r="L32">
        <v>29.8</v>
      </c>
      <c r="M32">
        <v>1.1599999999999999</v>
      </c>
      <c r="N32">
        <v>1.075</v>
      </c>
      <c r="O32">
        <v>49.4</v>
      </c>
      <c r="P32">
        <v>1010</v>
      </c>
    </row>
    <row r="33" spans="1:16" x14ac:dyDescent="0.25">
      <c r="A33">
        <v>430</v>
      </c>
      <c r="B33">
        <f t="shared" si="0"/>
        <v>156.85000000000002</v>
      </c>
      <c r="C33">
        <v>5.6989999999999998</v>
      </c>
      <c r="D33">
        <v>1.099</v>
      </c>
      <c r="E33">
        <v>0.33100000000000002</v>
      </c>
      <c r="F33">
        <v>2091</v>
      </c>
      <c r="G33">
        <v>4.3310000000000004</v>
      </c>
      <c r="H33">
        <v>2.3690000000000002</v>
      </c>
      <c r="I33">
        <v>173</v>
      </c>
      <c r="J33">
        <v>14.14</v>
      </c>
      <c r="K33">
        <v>685</v>
      </c>
      <c r="L33">
        <v>30.4</v>
      </c>
      <c r="M33">
        <v>1.0900000000000001</v>
      </c>
      <c r="N33">
        <v>1.1000000000000001</v>
      </c>
      <c r="O33">
        <v>47.2</v>
      </c>
    </row>
    <row r="34" spans="1:16" x14ac:dyDescent="0.25">
      <c r="A34">
        <v>440</v>
      </c>
      <c r="B34">
        <f t="shared" ref="B34:B58" si="1">CONVERT(A34,"K","C")</f>
        <v>166.85000000000002</v>
      </c>
      <c r="C34">
        <v>7.3330000000000002</v>
      </c>
      <c r="D34">
        <v>1.1100000000000001</v>
      </c>
      <c r="E34">
        <v>0.26100000000000001</v>
      </c>
      <c r="F34">
        <v>2059</v>
      </c>
      <c r="G34">
        <v>4.3600000000000003</v>
      </c>
      <c r="H34">
        <v>2.46</v>
      </c>
      <c r="I34">
        <v>162</v>
      </c>
      <c r="J34">
        <v>14.5</v>
      </c>
      <c r="K34">
        <v>682</v>
      </c>
      <c r="L34">
        <v>31.7</v>
      </c>
      <c r="M34">
        <v>1.04</v>
      </c>
      <c r="N34">
        <v>1.1200000000000001</v>
      </c>
      <c r="O34">
        <v>45.1</v>
      </c>
    </row>
    <row r="35" spans="1:16" x14ac:dyDescent="0.25">
      <c r="A35">
        <v>450</v>
      </c>
      <c r="B35">
        <f t="shared" si="1"/>
        <v>176.85000000000002</v>
      </c>
      <c r="C35">
        <v>9.3190000000000008</v>
      </c>
      <c r="D35">
        <v>1.123</v>
      </c>
      <c r="E35">
        <v>0.20799999999999999</v>
      </c>
      <c r="F35">
        <v>2024</v>
      </c>
      <c r="G35">
        <v>4.4000000000000004</v>
      </c>
      <c r="H35">
        <v>2.56</v>
      </c>
      <c r="I35">
        <v>152</v>
      </c>
      <c r="J35">
        <v>14.85</v>
      </c>
      <c r="K35">
        <v>678</v>
      </c>
      <c r="L35">
        <v>33.1</v>
      </c>
      <c r="M35">
        <v>0.99</v>
      </c>
      <c r="N35">
        <v>1.1399999999999999</v>
      </c>
      <c r="O35">
        <v>42.9</v>
      </c>
    </row>
    <row r="36" spans="1:16" x14ac:dyDescent="0.25">
      <c r="A36">
        <v>460</v>
      </c>
      <c r="B36">
        <f t="shared" si="1"/>
        <v>186.85000000000002</v>
      </c>
      <c r="C36">
        <v>11.71</v>
      </c>
      <c r="D36">
        <v>1.137</v>
      </c>
      <c r="E36">
        <v>0.16700000000000001</v>
      </c>
      <c r="F36">
        <v>1989</v>
      </c>
      <c r="G36">
        <v>4.4400000000000004</v>
      </c>
      <c r="H36">
        <v>2.68</v>
      </c>
      <c r="I36">
        <v>143</v>
      </c>
      <c r="J36">
        <v>15.19</v>
      </c>
      <c r="K36">
        <v>673</v>
      </c>
      <c r="L36">
        <v>34.6</v>
      </c>
      <c r="M36">
        <v>0.95</v>
      </c>
      <c r="N36">
        <v>1.17</v>
      </c>
      <c r="O36">
        <v>40.700000000000003</v>
      </c>
    </row>
    <row r="37" spans="1:16" x14ac:dyDescent="0.25">
      <c r="A37">
        <v>470</v>
      </c>
      <c r="B37">
        <f t="shared" si="1"/>
        <v>196.85000000000002</v>
      </c>
      <c r="C37">
        <v>14.55</v>
      </c>
      <c r="D37">
        <v>1.1519999999999999</v>
      </c>
      <c r="E37">
        <v>0.13600000000000001</v>
      </c>
      <c r="F37">
        <v>1951</v>
      </c>
      <c r="G37">
        <v>4.4800000000000004</v>
      </c>
      <c r="H37">
        <v>2.79</v>
      </c>
      <c r="I37">
        <v>136</v>
      </c>
      <c r="J37">
        <v>15.54</v>
      </c>
      <c r="K37">
        <v>667</v>
      </c>
      <c r="L37">
        <v>36.299999999999997</v>
      </c>
      <c r="M37">
        <v>0.92</v>
      </c>
      <c r="N37">
        <v>1.2</v>
      </c>
      <c r="O37">
        <v>38.5</v>
      </c>
    </row>
    <row r="38" spans="1:16" x14ac:dyDescent="0.25">
      <c r="A38">
        <v>480</v>
      </c>
      <c r="B38">
        <f t="shared" si="1"/>
        <v>206.85000000000002</v>
      </c>
      <c r="C38">
        <v>17.899999999999999</v>
      </c>
      <c r="D38">
        <v>1.167</v>
      </c>
      <c r="E38">
        <v>0.111</v>
      </c>
      <c r="F38">
        <v>1912</v>
      </c>
      <c r="G38">
        <v>4.53</v>
      </c>
      <c r="H38">
        <v>2.94</v>
      </c>
      <c r="I38">
        <v>129</v>
      </c>
      <c r="J38">
        <v>15.88</v>
      </c>
      <c r="K38">
        <v>660</v>
      </c>
      <c r="L38">
        <v>38.1</v>
      </c>
      <c r="M38">
        <v>0.89</v>
      </c>
      <c r="N38">
        <v>1.23</v>
      </c>
      <c r="O38">
        <v>36.200000000000003</v>
      </c>
    </row>
    <row r="39" spans="1:16" x14ac:dyDescent="0.25">
      <c r="A39">
        <v>490</v>
      </c>
      <c r="B39">
        <f t="shared" si="1"/>
        <v>216.85000000000002</v>
      </c>
      <c r="C39">
        <v>21.83</v>
      </c>
      <c r="D39">
        <v>1.1839999999999999</v>
      </c>
      <c r="E39">
        <v>9.2200000000000004E-2</v>
      </c>
      <c r="F39">
        <v>1870</v>
      </c>
      <c r="G39">
        <v>4.59</v>
      </c>
      <c r="H39">
        <v>3.1</v>
      </c>
      <c r="I39">
        <v>124</v>
      </c>
      <c r="J39">
        <v>16.23</v>
      </c>
      <c r="K39">
        <v>651</v>
      </c>
      <c r="L39">
        <v>40.1</v>
      </c>
      <c r="M39">
        <v>0.87</v>
      </c>
      <c r="N39">
        <v>1.25</v>
      </c>
      <c r="O39">
        <v>33.9</v>
      </c>
      <c r="P39" t="s">
        <v>199</v>
      </c>
    </row>
    <row r="40" spans="1:16" x14ac:dyDescent="0.25">
      <c r="A40">
        <v>500</v>
      </c>
      <c r="B40">
        <f t="shared" si="1"/>
        <v>226.85000000000002</v>
      </c>
      <c r="C40">
        <v>26.4</v>
      </c>
      <c r="D40">
        <v>1.2030000000000001</v>
      </c>
      <c r="E40">
        <v>7.6600000000000001E-2</v>
      </c>
      <c r="F40">
        <v>1825</v>
      </c>
      <c r="G40">
        <v>4.66</v>
      </c>
      <c r="H40">
        <v>3.27</v>
      </c>
      <c r="I40">
        <v>118</v>
      </c>
      <c r="J40">
        <v>16.59</v>
      </c>
      <c r="K40">
        <v>642</v>
      </c>
      <c r="L40">
        <v>42.3</v>
      </c>
      <c r="M40">
        <v>0.86</v>
      </c>
      <c r="N40">
        <v>1.28</v>
      </c>
      <c r="O40">
        <v>31.6</v>
      </c>
      <c r="P40" t="s">
        <v>199</v>
      </c>
    </row>
    <row r="41" spans="1:16" x14ac:dyDescent="0.25">
      <c r="A41">
        <v>510</v>
      </c>
      <c r="B41">
        <f t="shared" si="1"/>
        <v>236.85000000000002</v>
      </c>
      <c r="C41">
        <v>31.66</v>
      </c>
      <c r="D41">
        <v>1.222</v>
      </c>
      <c r="E41">
        <v>6.3100000000000003E-2</v>
      </c>
      <c r="F41">
        <v>1779</v>
      </c>
      <c r="G41">
        <v>4.74</v>
      </c>
      <c r="H41">
        <v>3.47</v>
      </c>
      <c r="I41">
        <v>113</v>
      </c>
      <c r="J41">
        <v>16.95</v>
      </c>
      <c r="K41">
        <v>631</v>
      </c>
      <c r="L41">
        <v>44.7</v>
      </c>
      <c r="M41">
        <v>0.85</v>
      </c>
      <c r="N41">
        <v>1.31</v>
      </c>
      <c r="O41">
        <v>29.3</v>
      </c>
      <c r="P41" t="s">
        <v>199</v>
      </c>
    </row>
    <row r="42" spans="1:16" x14ac:dyDescent="0.25">
      <c r="A42">
        <v>520</v>
      </c>
      <c r="B42">
        <f t="shared" si="1"/>
        <v>246.85000000000002</v>
      </c>
      <c r="C42">
        <v>37.700000000000003</v>
      </c>
      <c r="D42">
        <v>1.244</v>
      </c>
      <c r="E42">
        <v>5.2499999999999998E-2</v>
      </c>
      <c r="F42">
        <v>1730</v>
      </c>
      <c r="G42">
        <v>4.84</v>
      </c>
      <c r="H42">
        <v>3.7</v>
      </c>
      <c r="I42">
        <v>108</v>
      </c>
      <c r="J42">
        <v>17.329999999999998</v>
      </c>
      <c r="K42">
        <v>621</v>
      </c>
      <c r="L42">
        <v>47.5</v>
      </c>
      <c r="M42">
        <v>0.84</v>
      </c>
      <c r="N42">
        <v>1.35</v>
      </c>
      <c r="O42">
        <v>26.9</v>
      </c>
      <c r="P42" t="s">
        <v>199</v>
      </c>
    </row>
    <row r="43" spans="1:16" x14ac:dyDescent="0.25">
      <c r="A43">
        <v>530</v>
      </c>
      <c r="B43">
        <f t="shared" si="1"/>
        <v>256.85000000000002</v>
      </c>
      <c r="C43">
        <v>44.58</v>
      </c>
      <c r="D43">
        <v>1.268</v>
      </c>
      <c r="E43">
        <v>4.4499999999999998E-2</v>
      </c>
      <c r="F43">
        <v>1679</v>
      </c>
      <c r="G43">
        <v>4.95</v>
      </c>
      <c r="H43">
        <v>3.96</v>
      </c>
      <c r="I43">
        <v>104</v>
      </c>
      <c r="J43">
        <v>17.72</v>
      </c>
      <c r="K43">
        <v>608</v>
      </c>
      <c r="L43">
        <v>50.6</v>
      </c>
      <c r="M43">
        <v>0.85</v>
      </c>
      <c r="N43">
        <v>1.39</v>
      </c>
      <c r="O43">
        <v>24.5</v>
      </c>
      <c r="P43" t="s">
        <v>199</v>
      </c>
    </row>
    <row r="44" spans="1:16" x14ac:dyDescent="0.25">
      <c r="A44">
        <v>540</v>
      </c>
      <c r="B44">
        <f t="shared" si="1"/>
        <v>266.85000000000002</v>
      </c>
      <c r="C44">
        <v>52.38</v>
      </c>
      <c r="D44">
        <v>1.294</v>
      </c>
      <c r="E44">
        <v>3.7499999999999999E-2</v>
      </c>
      <c r="F44">
        <v>1622</v>
      </c>
      <c r="G44">
        <v>5.08</v>
      </c>
      <c r="H44">
        <v>4.2699999999999996</v>
      </c>
      <c r="I44">
        <v>101</v>
      </c>
      <c r="J44">
        <v>18.100000000000001</v>
      </c>
      <c r="K44">
        <v>594</v>
      </c>
      <c r="L44">
        <v>54</v>
      </c>
      <c r="M44">
        <v>0.86</v>
      </c>
      <c r="N44">
        <v>1.43</v>
      </c>
      <c r="O44">
        <v>22.1</v>
      </c>
      <c r="P44" t="s">
        <v>199</v>
      </c>
    </row>
    <row r="45" spans="1:16" x14ac:dyDescent="0.25">
      <c r="A45">
        <v>550</v>
      </c>
      <c r="B45">
        <f t="shared" si="1"/>
        <v>276.85000000000002</v>
      </c>
      <c r="C45">
        <v>61.19</v>
      </c>
      <c r="D45">
        <v>1.323</v>
      </c>
      <c r="E45">
        <v>3.1699999999999999E-2</v>
      </c>
      <c r="F45">
        <v>1564</v>
      </c>
      <c r="G45">
        <v>5.24</v>
      </c>
      <c r="H45">
        <v>4.6399999999999997</v>
      </c>
      <c r="I45">
        <v>97</v>
      </c>
      <c r="J45">
        <v>18.600000000000001</v>
      </c>
      <c r="K45">
        <v>580</v>
      </c>
      <c r="L45">
        <v>58.3</v>
      </c>
      <c r="M45">
        <v>0.87</v>
      </c>
      <c r="N45">
        <v>1.47</v>
      </c>
      <c r="O45">
        <v>19.7</v>
      </c>
      <c r="P45" t="s">
        <v>199</v>
      </c>
    </row>
    <row r="46" spans="1:16" x14ac:dyDescent="0.25">
      <c r="A46">
        <v>560</v>
      </c>
      <c r="B46">
        <f t="shared" si="1"/>
        <v>286.85000000000002</v>
      </c>
      <c r="C46">
        <v>71.08</v>
      </c>
      <c r="D46">
        <v>1.355</v>
      </c>
      <c r="E46">
        <v>2.69E-2</v>
      </c>
      <c r="F46">
        <v>1499</v>
      </c>
      <c r="G46">
        <v>5.43</v>
      </c>
      <c r="H46">
        <v>5.09</v>
      </c>
      <c r="I46">
        <v>94</v>
      </c>
      <c r="J46">
        <v>19.100000000000001</v>
      </c>
      <c r="K46">
        <v>563</v>
      </c>
      <c r="L46">
        <v>63.7</v>
      </c>
      <c r="M46">
        <v>0.9</v>
      </c>
      <c r="N46">
        <v>1.52</v>
      </c>
      <c r="O46">
        <v>17.3</v>
      </c>
      <c r="P46" t="s">
        <v>199</v>
      </c>
    </row>
    <row r="47" spans="1:16" x14ac:dyDescent="0.25">
      <c r="A47">
        <v>570</v>
      </c>
      <c r="B47">
        <f t="shared" si="1"/>
        <v>296.85000000000002</v>
      </c>
      <c r="C47">
        <v>82.16</v>
      </c>
      <c r="D47">
        <v>1.3919999999999999</v>
      </c>
      <c r="E47">
        <v>2.2800000000000001E-2</v>
      </c>
      <c r="F47">
        <v>1429</v>
      </c>
      <c r="G47">
        <v>5.68</v>
      </c>
      <c r="H47">
        <v>5.67</v>
      </c>
      <c r="I47">
        <v>91</v>
      </c>
      <c r="J47">
        <v>19.7</v>
      </c>
      <c r="K47">
        <v>548</v>
      </c>
      <c r="L47">
        <v>76.7</v>
      </c>
      <c r="M47">
        <v>0.94</v>
      </c>
      <c r="N47">
        <v>1.59</v>
      </c>
      <c r="O47">
        <v>15</v>
      </c>
      <c r="P47" t="s">
        <v>199</v>
      </c>
    </row>
    <row r="48" spans="1:16" x14ac:dyDescent="0.25">
      <c r="A48">
        <v>580</v>
      </c>
      <c r="B48">
        <f t="shared" si="1"/>
        <v>306.85000000000002</v>
      </c>
      <c r="C48">
        <v>94.51</v>
      </c>
      <c r="D48">
        <v>1.4330000000000001</v>
      </c>
      <c r="E48">
        <v>1.9300000000000001E-2</v>
      </c>
      <c r="F48">
        <v>1353</v>
      </c>
      <c r="G48">
        <v>6</v>
      </c>
      <c r="H48">
        <v>6.4</v>
      </c>
      <c r="I48">
        <v>88</v>
      </c>
      <c r="J48">
        <v>20.399999999999999</v>
      </c>
      <c r="K48">
        <v>528</v>
      </c>
      <c r="L48">
        <v>76.7</v>
      </c>
      <c r="M48">
        <v>0.99</v>
      </c>
      <c r="N48">
        <v>1.68</v>
      </c>
      <c r="O48">
        <v>12.8</v>
      </c>
      <c r="P48" t="s">
        <v>199</v>
      </c>
    </row>
    <row r="49" spans="1:16" x14ac:dyDescent="0.25">
      <c r="A49">
        <v>590</v>
      </c>
      <c r="B49">
        <f t="shared" si="1"/>
        <v>316.85000000000002</v>
      </c>
      <c r="C49">
        <v>108.3</v>
      </c>
      <c r="D49">
        <v>1.482</v>
      </c>
      <c r="E49">
        <v>1.6299999999999999E-2</v>
      </c>
      <c r="F49">
        <v>1274</v>
      </c>
      <c r="G49">
        <v>6.41</v>
      </c>
      <c r="H49">
        <v>7.35</v>
      </c>
      <c r="I49">
        <v>84</v>
      </c>
      <c r="J49">
        <v>21.5</v>
      </c>
      <c r="K49">
        <v>513</v>
      </c>
      <c r="L49">
        <v>84.1</v>
      </c>
      <c r="M49">
        <v>1.05</v>
      </c>
      <c r="N49">
        <v>1.84</v>
      </c>
      <c r="O49">
        <v>10.5</v>
      </c>
      <c r="P49" t="s">
        <v>199</v>
      </c>
    </row>
    <row r="50" spans="1:16" x14ac:dyDescent="0.25">
      <c r="A50">
        <v>600</v>
      </c>
      <c r="B50">
        <f t="shared" si="1"/>
        <v>326.85000000000002</v>
      </c>
      <c r="C50">
        <v>123.5</v>
      </c>
      <c r="D50">
        <v>1.5409999999999999</v>
      </c>
      <c r="E50">
        <v>1.37E-2</v>
      </c>
      <c r="F50">
        <v>1176</v>
      </c>
      <c r="G50">
        <v>7</v>
      </c>
      <c r="H50">
        <v>8.75</v>
      </c>
      <c r="I50">
        <v>81</v>
      </c>
      <c r="J50">
        <v>22.7</v>
      </c>
      <c r="K50">
        <v>497</v>
      </c>
      <c r="L50">
        <v>92.9</v>
      </c>
      <c r="M50">
        <v>1.1399999999999999</v>
      </c>
      <c r="N50">
        <v>2.15</v>
      </c>
      <c r="O50">
        <v>8.4</v>
      </c>
      <c r="P50" t="s">
        <v>199</v>
      </c>
    </row>
    <row r="51" spans="1:16" x14ac:dyDescent="0.25">
      <c r="A51">
        <v>610</v>
      </c>
      <c r="B51">
        <f t="shared" si="1"/>
        <v>336.85</v>
      </c>
      <c r="C51">
        <v>137.30000000000001</v>
      </c>
      <c r="D51">
        <v>1.6120000000000001</v>
      </c>
      <c r="E51">
        <v>1.15E-2</v>
      </c>
      <c r="F51">
        <v>1068</v>
      </c>
      <c r="G51">
        <v>7.85</v>
      </c>
      <c r="H51">
        <v>11.1</v>
      </c>
      <c r="I51">
        <v>77</v>
      </c>
      <c r="J51">
        <v>24.1</v>
      </c>
      <c r="K51">
        <v>467</v>
      </c>
      <c r="L51">
        <v>103</v>
      </c>
      <c r="M51">
        <v>1.3</v>
      </c>
      <c r="N51">
        <v>2.6</v>
      </c>
      <c r="O51">
        <v>6.3</v>
      </c>
      <c r="P51" t="s">
        <v>199</v>
      </c>
    </row>
    <row r="52" spans="1:16" x14ac:dyDescent="0.25">
      <c r="A52">
        <v>620</v>
      </c>
      <c r="B52">
        <f t="shared" si="1"/>
        <v>346.85</v>
      </c>
      <c r="C52">
        <v>159.1</v>
      </c>
      <c r="D52">
        <v>1.7050000000000001</v>
      </c>
      <c r="E52">
        <v>9.4000000000000004E-3</v>
      </c>
      <c r="F52">
        <v>941</v>
      </c>
      <c r="G52">
        <v>9.35</v>
      </c>
      <c r="H52">
        <v>15.4</v>
      </c>
      <c r="I52">
        <v>72</v>
      </c>
      <c r="J52">
        <v>25.9</v>
      </c>
      <c r="K52">
        <v>444</v>
      </c>
      <c r="L52">
        <v>114</v>
      </c>
      <c r="M52">
        <v>1.52</v>
      </c>
      <c r="N52">
        <v>3.46</v>
      </c>
      <c r="O52">
        <v>4.5</v>
      </c>
      <c r="P52" t="s">
        <v>199</v>
      </c>
    </row>
    <row r="53" spans="1:16" x14ac:dyDescent="0.25">
      <c r="A53">
        <v>625</v>
      </c>
      <c r="B53">
        <f t="shared" si="1"/>
        <v>351.85</v>
      </c>
      <c r="C53">
        <v>169.1</v>
      </c>
      <c r="D53">
        <v>1.778</v>
      </c>
      <c r="E53">
        <v>8.5000000000000006E-3</v>
      </c>
      <c r="F53">
        <v>858</v>
      </c>
      <c r="G53">
        <v>10.6</v>
      </c>
      <c r="H53">
        <v>18.3</v>
      </c>
      <c r="I53">
        <v>70</v>
      </c>
      <c r="J53">
        <v>27</v>
      </c>
      <c r="K53">
        <v>430</v>
      </c>
      <c r="L53">
        <v>121</v>
      </c>
      <c r="M53">
        <v>1.65</v>
      </c>
      <c r="N53">
        <v>4.2</v>
      </c>
      <c r="O53">
        <v>3.5</v>
      </c>
      <c r="P53" t="s">
        <v>199</v>
      </c>
    </row>
    <row r="54" spans="1:16" x14ac:dyDescent="0.25">
      <c r="A54">
        <v>630</v>
      </c>
      <c r="B54">
        <f t="shared" si="1"/>
        <v>356.85</v>
      </c>
      <c r="C54">
        <v>179.7</v>
      </c>
      <c r="D54">
        <v>1.8560000000000001</v>
      </c>
      <c r="E54">
        <v>7.4999999999999997E-3</v>
      </c>
      <c r="F54">
        <v>781</v>
      </c>
      <c r="G54">
        <v>12.6</v>
      </c>
      <c r="H54">
        <v>22.1</v>
      </c>
      <c r="I54">
        <v>67</v>
      </c>
      <c r="J54">
        <v>28</v>
      </c>
      <c r="K54">
        <v>412</v>
      </c>
      <c r="L54">
        <v>130</v>
      </c>
      <c r="M54">
        <v>2</v>
      </c>
      <c r="N54">
        <v>4.8</v>
      </c>
      <c r="O54">
        <v>2.6</v>
      </c>
      <c r="P54" t="s">
        <v>199</v>
      </c>
    </row>
    <row r="55" spans="1:16" x14ac:dyDescent="0.25">
      <c r="A55">
        <v>635</v>
      </c>
      <c r="B55">
        <f t="shared" si="1"/>
        <v>361.85</v>
      </c>
      <c r="C55">
        <v>190.9</v>
      </c>
      <c r="D55">
        <v>1.9350000000000001</v>
      </c>
      <c r="E55">
        <v>6.6E-3</v>
      </c>
      <c r="F55">
        <v>683</v>
      </c>
      <c r="G55">
        <v>16.399999999999999</v>
      </c>
      <c r="H55">
        <v>27.6</v>
      </c>
      <c r="I55">
        <v>64</v>
      </c>
      <c r="J55">
        <v>30</v>
      </c>
      <c r="K55">
        <v>392</v>
      </c>
      <c r="L55">
        <v>141</v>
      </c>
      <c r="M55">
        <v>2.7</v>
      </c>
      <c r="N55">
        <v>6</v>
      </c>
      <c r="O55">
        <v>1.5</v>
      </c>
      <c r="P55" t="s">
        <v>199</v>
      </c>
    </row>
    <row r="56" spans="1:16" x14ac:dyDescent="0.25">
      <c r="A56">
        <v>640</v>
      </c>
      <c r="B56">
        <f t="shared" si="1"/>
        <v>366.85</v>
      </c>
      <c r="C56">
        <v>202.7</v>
      </c>
      <c r="D56">
        <v>2.0750000000000002</v>
      </c>
      <c r="E56">
        <v>5.7000000000000002E-3</v>
      </c>
      <c r="F56">
        <v>560</v>
      </c>
      <c r="G56">
        <v>26</v>
      </c>
      <c r="H56">
        <v>42</v>
      </c>
      <c r="I56">
        <v>59</v>
      </c>
      <c r="J56">
        <v>32</v>
      </c>
      <c r="K56">
        <v>367</v>
      </c>
      <c r="L56">
        <v>155</v>
      </c>
      <c r="M56">
        <v>4.2</v>
      </c>
      <c r="N56">
        <v>9.6</v>
      </c>
      <c r="O56">
        <v>0.8</v>
      </c>
      <c r="P56" t="s">
        <v>199</v>
      </c>
    </row>
    <row r="57" spans="1:16" x14ac:dyDescent="0.25">
      <c r="A57">
        <v>645</v>
      </c>
      <c r="B57">
        <f t="shared" si="1"/>
        <v>371.85</v>
      </c>
      <c r="C57">
        <v>215.2</v>
      </c>
      <c r="D57">
        <v>2.351</v>
      </c>
      <c r="E57">
        <v>4.4999999999999997E-3</v>
      </c>
      <c r="F57">
        <v>361</v>
      </c>
      <c r="G57">
        <v>90</v>
      </c>
      <c r="H57" t="s">
        <v>199</v>
      </c>
      <c r="I57">
        <v>54</v>
      </c>
      <c r="J57">
        <v>37</v>
      </c>
      <c r="K57">
        <v>331</v>
      </c>
      <c r="L57">
        <v>178</v>
      </c>
      <c r="M57">
        <v>12</v>
      </c>
      <c r="N57">
        <v>26</v>
      </c>
      <c r="O57">
        <v>0.1</v>
      </c>
      <c r="P57" t="s">
        <v>199</v>
      </c>
    </row>
    <row r="58" spans="1:16" x14ac:dyDescent="0.25">
      <c r="A58">
        <v>647.29999999999995</v>
      </c>
      <c r="B58">
        <f t="shared" si="1"/>
        <v>374.15</v>
      </c>
      <c r="C58">
        <v>221.2</v>
      </c>
      <c r="D58">
        <v>3.17</v>
      </c>
      <c r="E58">
        <v>3.2000000000000002E-3</v>
      </c>
      <c r="F58">
        <v>0</v>
      </c>
      <c r="G58" t="s">
        <v>200</v>
      </c>
      <c r="H58" t="s">
        <v>200</v>
      </c>
      <c r="I58">
        <v>45</v>
      </c>
      <c r="J58">
        <v>45</v>
      </c>
      <c r="K58">
        <v>238</v>
      </c>
      <c r="L58">
        <v>238</v>
      </c>
      <c r="M58" t="s">
        <v>200</v>
      </c>
      <c r="N58" t="s">
        <v>200</v>
      </c>
      <c r="O58">
        <v>0</v>
      </c>
      <c r="P58" t="s">
        <v>199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A80C-4E81-44EF-8FB6-146C1A4C34D8}">
  <dimension ref="A1:D8"/>
  <sheetViews>
    <sheetView workbookViewId="0">
      <selection sqref="A1:C8"/>
    </sheetView>
  </sheetViews>
  <sheetFormatPr defaultRowHeight="15" x14ac:dyDescent="0.25"/>
  <cols>
    <col min="1" max="1" width="20.42578125" bestFit="1" customWidth="1"/>
    <col min="2" max="2" width="12" bestFit="1" customWidth="1"/>
    <col min="3" max="3" width="16.7109375" bestFit="1" customWidth="1"/>
    <col min="4" max="4" width="38.140625" bestFit="1" customWidth="1"/>
  </cols>
  <sheetData>
    <row r="1" spans="1:4" x14ac:dyDescent="0.25">
      <c r="A1" s="16"/>
      <c r="B1" s="16" t="s">
        <v>263</v>
      </c>
      <c r="C1" s="16" t="s">
        <v>262</v>
      </c>
    </row>
    <row r="2" spans="1:4" x14ac:dyDescent="0.25">
      <c r="A2" s="16" t="s">
        <v>261</v>
      </c>
      <c r="B2" s="17">
        <v>46.867016678779699</v>
      </c>
      <c r="C2" s="17">
        <v>16.794405633121301</v>
      </c>
      <c r="D2" t="s">
        <v>260</v>
      </c>
    </row>
    <row r="3" spans="1:4" x14ac:dyDescent="0.25">
      <c r="A3" s="16" t="s">
        <v>259</v>
      </c>
      <c r="B3" s="17">
        <v>46.2139541202109</v>
      </c>
      <c r="C3" s="17">
        <v>19.370519219224999</v>
      </c>
      <c r="D3" t="s">
        <v>258</v>
      </c>
    </row>
    <row r="4" spans="1:4" x14ac:dyDescent="0.25">
      <c r="A4" s="16" t="s">
        <v>257</v>
      </c>
      <c r="B4" s="17">
        <v>46.604852742586701</v>
      </c>
      <c r="C4" s="17">
        <v>16.610154798922899</v>
      </c>
      <c r="D4" t="s">
        <v>256</v>
      </c>
    </row>
    <row r="5" spans="1:4" x14ac:dyDescent="0.25">
      <c r="A5" s="16" t="s">
        <v>255</v>
      </c>
      <c r="B5" s="17">
        <v>47.640960333226701</v>
      </c>
      <c r="C5" s="17">
        <v>19.6004920247481</v>
      </c>
      <c r="D5" t="s">
        <v>254</v>
      </c>
    </row>
    <row r="6" spans="1:4" x14ac:dyDescent="0.25">
      <c r="A6" s="16" t="s">
        <v>253</v>
      </c>
      <c r="B6" s="17">
        <v>47.501006162503998</v>
      </c>
      <c r="C6" s="17">
        <v>19.898906070768302</v>
      </c>
      <c r="D6" t="s">
        <v>252</v>
      </c>
    </row>
    <row r="7" spans="1:4" x14ac:dyDescent="0.25">
      <c r="A7" s="16" t="s">
        <v>251</v>
      </c>
      <c r="B7" s="17">
        <v>46.224624754847397</v>
      </c>
      <c r="C7" s="17">
        <v>20.481113915113699</v>
      </c>
      <c r="D7" t="s">
        <v>250</v>
      </c>
    </row>
    <row r="8" spans="1:4" x14ac:dyDescent="0.25">
      <c r="A8" s="16" t="s">
        <v>249</v>
      </c>
      <c r="B8" s="17">
        <v>50.125259141209703</v>
      </c>
      <c r="C8" s="17">
        <v>20.4254542536708</v>
      </c>
      <c r="D8" t="s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AEB5-97C8-4429-8196-CB6BF4254EFB}">
  <dimension ref="A1:H63"/>
  <sheetViews>
    <sheetView workbookViewId="0">
      <selection activeCell="H3" sqref="H3"/>
    </sheetView>
  </sheetViews>
  <sheetFormatPr defaultRowHeight="15" x14ac:dyDescent="0.25"/>
  <sheetData>
    <row r="1" spans="1:8" x14ac:dyDescent="0.25">
      <c r="A1" t="s">
        <v>39</v>
      </c>
      <c r="B1" t="s">
        <v>40</v>
      </c>
      <c r="D1" t="s">
        <v>39</v>
      </c>
    </row>
    <row r="2" spans="1:8" x14ac:dyDescent="0.25">
      <c r="A2">
        <v>0</v>
      </c>
      <c r="B2">
        <v>2450</v>
      </c>
      <c r="C2" t="s">
        <v>43</v>
      </c>
      <c r="D2">
        <f>IF(A2=A1,D1&amp;", "&amp;B2,B2)</f>
        <v>2450</v>
      </c>
    </row>
    <row r="3" spans="1:8" x14ac:dyDescent="0.25">
      <c r="A3">
        <v>0</v>
      </c>
      <c r="B3">
        <v>2451</v>
      </c>
      <c r="C3" t="s">
        <v>44</v>
      </c>
      <c r="D3" t="str">
        <f t="shared" ref="D3:D7" si="0">IF(A3=A2,D2&amp;", "&amp;B3,B3)</f>
        <v>2450, 2451</v>
      </c>
      <c r="H3">
        <f>IF(A2=A1,D1&amp;", "&amp;B2,B2)</f>
        <v>2450</v>
      </c>
    </row>
    <row r="4" spans="1:8" x14ac:dyDescent="0.25">
      <c r="A4">
        <v>0</v>
      </c>
      <c r="B4">
        <v>2452</v>
      </c>
      <c r="C4" t="s">
        <v>45</v>
      </c>
      <c r="D4" t="str">
        <f t="shared" si="0"/>
        <v>2450, 2451, 2452</v>
      </c>
    </row>
    <row r="5" spans="1:8" x14ac:dyDescent="0.25">
      <c r="A5">
        <v>0</v>
      </c>
      <c r="B5">
        <v>2453</v>
      </c>
      <c r="C5" t="s">
        <v>46</v>
      </c>
      <c r="D5" t="str">
        <f t="shared" si="0"/>
        <v>2450, 2451, 2452, 2453</v>
      </c>
    </row>
    <row r="6" spans="1:8" x14ac:dyDescent="0.25">
      <c r="A6">
        <v>0</v>
      </c>
      <c r="B6">
        <v>2454</v>
      </c>
      <c r="C6" t="s">
        <v>47</v>
      </c>
      <c r="D6" t="str">
        <f t="shared" si="0"/>
        <v>2450, 2451, 2452, 2453, 2454</v>
      </c>
    </row>
    <row r="7" spans="1:8" x14ac:dyDescent="0.25">
      <c r="A7">
        <v>0</v>
      </c>
      <c r="B7">
        <v>2455</v>
      </c>
      <c r="C7" t="s">
        <v>48</v>
      </c>
      <c r="D7" t="str">
        <f t="shared" si="0"/>
        <v>2450, 2451, 2452, 2453, 2454, 2455</v>
      </c>
    </row>
    <row r="11" spans="1:8" x14ac:dyDescent="0.25">
      <c r="B11" t="s">
        <v>41</v>
      </c>
    </row>
    <row r="12" spans="1:8" x14ac:dyDescent="0.25">
      <c r="B12" t="s">
        <v>42</v>
      </c>
    </row>
    <row r="14" spans="1:8" x14ac:dyDescent="0.25">
      <c r="A14">
        <v>0</v>
      </c>
      <c r="B14" t="s">
        <v>57</v>
      </c>
      <c r="C14">
        <v>2450</v>
      </c>
      <c r="D14" t="s">
        <v>99</v>
      </c>
      <c r="F14">
        <v>1200</v>
      </c>
      <c r="G14" t="s">
        <v>144</v>
      </c>
    </row>
    <row r="15" spans="1:8" x14ac:dyDescent="0.25">
      <c r="A15">
        <v>1</v>
      </c>
      <c r="B15" t="s">
        <v>49</v>
      </c>
      <c r="C15">
        <v>2451</v>
      </c>
      <c r="D15" t="s">
        <v>44</v>
      </c>
      <c r="F15">
        <v>1201</v>
      </c>
      <c r="G15" t="s">
        <v>145</v>
      </c>
    </row>
    <row r="16" spans="1:8" x14ac:dyDescent="0.25">
      <c r="A16">
        <v>2</v>
      </c>
      <c r="B16" t="s">
        <v>50</v>
      </c>
      <c r="C16">
        <v>2452</v>
      </c>
      <c r="D16" t="s">
        <v>45</v>
      </c>
      <c r="F16">
        <v>1202</v>
      </c>
      <c r="G16" t="s">
        <v>146</v>
      </c>
    </row>
    <row r="17" spans="1:7" x14ac:dyDescent="0.25">
      <c r="A17">
        <v>3</v>
      </c>
      <c r="B17" t="s">
        <v>51</v>
      </c>
      <c r="C17">
        <v>2453</v>
      </c>
      <c r="D17" t="s">
        <v>46</v>
      </c>
      <c r="F17">
        <v>1203</v>
      </c>
      <c r="G17" t="s">
        <v>147</v>
      </c>
    </row>
    <row r="18" spans="1:7" x14ac:dyDescent="0.25">
      <c r="A18">
        <v>4</v>
      </c>
      <c r="B18" t="s">
        <v>52</v>
      </c>
      <c r="C18">
        <v>2454</v>
      </c>
      <c r="D18" t="s">
        <v>47</v>
      </c>
      <c r="F18">
        <v>1204</v>
      </c>
      <c r="G18" t="s">
        <v>148</v>
      </c>
    </row>
    <row r="19" spans="1:7" x14ac:dyDescent="0.25">
      <c r="A19">
        <v>5</v>
      </c>
      <c r="B19" t="s">
        <v>53</v>
      </c>
      <c r="C19">
        <v>2455</v>
      </c>
      <c r="D19" t="s">
        <v>48</v>
      </c>
      <c r="F19">
        <v>1205</v>
      </c>
      <c r="G19" t="s">
        <v>149</v>
      </c>
    </row>
    <row r="20" spans="1:7" x14ac:dyDescent="0.25">
      <c r="A20">
        <v>6</v>
      </c>
      <c r="B20" t="s">
        <v>54</v>
      </c>
      <c r="C20">
        <v>2456</v>
      </c>
      <c r="D20" t="s">
        <v>100</v>
      </c>
      <c r="F20">
        <v>1206</v>
      </c>
      <c r="G20" t="s">
        <v>150</v>
      </c>
    </row>
    <row r="21" spans="1:7" x14ac:dyDescent="0.25">
      <c r="A21">
        <v>7</v>
      </c>
      <c r="B21" t="s">
        <v>55</v>
      </c>
      <c r="C21">
        <v>2457</v>
      </c>
      <c r="D21" t="s">
        <v>101</v>
      </c>
      <c r="F21">
        <v>1207</v>
      </c>
      <c r="G21" t="s">
        <v>151</v>
      </c>
    </row>
    <row r="22" spans="1:7" x14ac:dyDescent="0.25">
      <c r="A22">
        <v>8</v>
      </c>
      <c r="B22" t="s">
        <v>56</v>
      </c>
      <c r="C22">
        <v>2458</v>
      </c>
      <c r="D22" t="s">
        <v>102</v>
      </c>
      <c r="F22">
        <v>1208</v>
      </c>
      <c r="G22" t="s">
        <v>152</v>
      </c>
    </row>
    <row r="23" spans="1:7" x14ac:dyDescent="0.25">
      <c r="A23">
        <v>9</v>
      </c>
      <c r="B23" t="s">
        <v>58</v>
      </c>
      <c r="C23">
        <v>2459</v>
      </c>
      <c r="D23" t="s">
        <v>103</v>
      </c>
      <c r="F23">
        <v>1209</v>
      </c>
      <c r="G23" t="s">
        <v>153</v>
      </c>
    </row>
    <row r="24" spans="1:7" x14ac:dyDescent="0.25">
      <c r="A24">
        <v>10</v>
      </c>
      <c r="B24" t="s">
        <v>59</v>
      </c>
      <c r="C24">
        <v>2460</v>
      </c>
      <c r="D24" t="s">
        <v>104</v>
      </c>
      <c r="F24">
        <v>1210</v>
      </c>
      <c r="G24" t="s">
        <v>154</v>
      </c>
    </row>
    <row r="25" spans="1:7" x14ac:dyDescent="0.25">
      <c r="A25">
        <v>11</v>
      </c>
      <c r="B25" t="s">
        <v>60</v>
      </c>
      <c r="C25">
        <v>2461</v>
      </c>
      <c r="D25" t="s">
        <v>105</v>
      </c>
      <c r="F25">
        <v>1211</v>
      </c>
      <c r="G25" t="s">
        <v>155</v>
      </c>
    </row>
    <row r="26" spans="1:7" x14ac:dyDescent="0.25">
      <c r="A26">
        <v>12</v>
      </c>
      <c r="B26" t="s">
        <v>61</v>
      </c>
      <c r="C26">
        <v>2462</v>
      </c>
      <c r="D26" t="s">
        <v>106</v>
      </c>
      <c r="F26">
        <v>1212</v>
      </c>
      <c r="G26" t="s">
        <v>156</v>
      </c>
    </row>
    <row r="27" spans="1:7" x14ac:dyDescent="0.25">
      <c r="A27">
        <v>13</v>
      </c>
      <c r="B27" t="s">
        <v>62</v>
      </c>
      <c r="C27">
        <v>2463</v>
      </c>
      <c r="D27" t="s">
        <v>107</v>
      </c>
      <c r="F27">
        <v>1213</v>
      </c>
      <c r="G27" t="s">
        <v>157</v>
      </c>
    </row>
    <row r="28" spans="1:7" x14ac:dyDescent="0.25">
      <c r="A28">
        <v>14</v>
      </c>
      <c r="B28" t="s">
        <v>63</v>
      </c>
      <c r="C28">
        <v>2464</v>
      </c>
      <c r="D28" t="s">
        <v>108</v>
      </c>
      <c r="F28">
        <v>1214</v>
      </c>
      <c r="G28" t="s">
        <v>158</v>
      </c>
    </row>
    <row r="29" spans="1:7" x14ac:dyDescent="0.25">
      <c r="A29">
        <v>15</v>
      </c>
      <c r="B29" t="s">
        <v>64</v>
      </c>
      <c r="C29">
        <v>2465</v>
      </c>
      <c r="D29" t="s">
        <v>109</v>
      </c>
      <c r="F29">
        <v>1215</v>
      </c>
      <c r="G29" t="s">
        <v>159</v>
      </c>
    </row>
    <row r="30" spans="1:7" x14ac:dyDescent="0.25">
      <c r="A30">
        <v>16</v>
      </c>
      <c r="B30" t="s">
        <v>65</v>
      </c>
      <c r="C30">
        <v>2466</v>
      </c>
      <c r="D30" t="s">
        <v>110</v>
      </c>
      <c r="F30">
        <v>1216</v>
      </c>
      <c r="G30" t="s">
        <v>160</v>
      </c>
    </row>
    <row r="31" spans="1:7" x14ac:dyDescent="0.25">
      <c r="A31">
        <v>17</v>
      </c>
      <c r="B31" t="s">
        <v>66</v>
      </c>
      <c r="C31">
        <v>2467</v>
      </c>
      <c r="D31" t="s">
        <v>111</v>
      </c>
      <c r="F31">
        <v>1217</v>
      </c>
      <c r="G31" t="s">
        <v>161</v>
      </c>
    </row>
    <row r="32" spans="1:7" x14ac:dyDescent="0.25">
      <c r="A32">
        <v>18</v>
      </c>
      <c r="B32" t="s">
        <v>67</v>
      </c>
      <c r="C32">
        <v>2468</v>
      </c>
      <c r="D32" t="s">
        <v>112</v>
      </c>
      <c r="F32">
        <v>1218</v>
      </c>
      <c r="G32" t="s">
        <v>162</v>
      </c>
    </row>
    <row r="33" spans="1:7" x14ac:dyDescent="0.25">
      <c r="A33">
        <v>19</v>
      </c>
      <c r="B33" t="s">
        <v>68</v>
      </c>
      <c r="C33">
        <v>2469</v>
      </c>
      <c r="D33" t="s">
        <v>113</v>
      </c>
      <c r="F33">
        <v>1219</v>
      </c>
      <c r="G33" t="s">
        <v>163</v>
      </c>
    </row>
    <row r="34" spans="1:7" x14ac:dyDescent="0.25">
      <c r="A34">
        <v>20</v>
      </c>
      <c r="B34" t="s">
        <v>69</v>
      </c>
      <c r="C34">
        <v>2470</v>
      </c>
      <c r="D34" t="s">
        <v>114</v>
      </c>
      <c r="F34">
        <v>1220</v>
      </c>
      <c r="G34" t="s">
        <v>164</v>
      </c>
    </row>
    <row r="35" spans="1:7" x14ac:dyDescent="0.25">
      <c r="A35">
        <v>21</v>
      </c>
      <c r="B35" t="s">
        <v>70</v>
      </c>
      <c r="C35">
        <v>2471</v>
      </c>
      <c r="D35" t="s">
        <v>115</v>
      </c>
      <c r="F35">
        <v>1221</v>
      </c>
      <c r="G35" t="s">
        <v>165</v>
      </c>
    </row>
    <row r="36" spans="1:7" x14ac:dyDescent="0.25">
      <c r="A36">
        <v>22</v>
      </c>
      <c r="B36" t="s">
        <v>71</v>
      </c>
      <c r="C36">
        <v>2472</v>
      </c>
      <c r="D36" t="s">
        <v>116</v>
      </c>
      <c r="F36">
        <v>1222</v>
      </c>
      <c r="G36" t="s">
        <v>166</v>
      </c>
    </row>
    <row r="37" spans="1:7" x14ac:dyDescent="0.25">
      <c r="A37">
        <v>23</v>
      </c>
      <c r="B37" t="s">
        <v>72</v>
      </c>
      <c r="C37">
        <v>2473</v>
      </c>
      <c r="D37" t="s">
        <v>117</v>
      </c>
      <c r="F37">
        <v>1223</v>
      </c>
      <c r="G37" t="s">
        <v>167</v>
      </c>
    </row>
    <row r="38" spans="1:7" x14ac:dyDescent="0.25">
      <c r="A38">
        <v>24</v>
      </c>
      <c r="B38" t="s">
        <v>73</v>
      </c>
      <c r="C38">
        <v>2474</v>
      </c>
      <c r="D38" t="s">
        <v>118</v>
      </c>
      <c r="F38">
        <v>1224</v>
      </c>
      <c r="G38" t="s">
        <v>168</v>
      </c>
    </row>
    <row r="39" spans="1:7" x14ac:dyDescent="0.25">
      <c r="A39">
        <v>25</v>
      </c>
      <c r="B39" t="s">
        <v>74</v>
      </c>
      <c r="C39">
        <v>2475</v>
      </c>
      <c r="D39" t="s">
        <v>119</v>
      </c>
      <c r="F39">
        <v>1225</v>
      </c>
      <c r="G39" t="s">
        <v>169</v>
      </c>
    </row>
    <row r="40" spans="1:7" x14ac:dyDescent="0.25">
      <c r="A40">
        <v>26</v>
      </c>
      <c r="B40" t="s">
        <v>75</v>
      </c>
      <c r="C40">
        <v>2476</v>
      </c>
      <c r="D40" t="s">
        <v>120</v>
      </c>
      <c r="F40">
        <v>1226</v>
      </c>
      <c r="G40" t="s">
        <v>170</v>
      </c>
    </row>
    <row r="41" spans="1:7" x14ac:dyDescent="0.25">
      <c r="A41">
        <v>27</v>
      </c>
      <c r="B41" t="s">
        <v>76</v>
      </c>
      <c r="C41">
        <v>2477</v>
      </c>
      <c r="D41" t="s">
        <v>121</v>
      </c>
      <c r="F41">
        <v>1227</v>
      </c>
      <c r="G41" t="s">
        <v>171</v>
      </c>
    </row>
    <row r="42" spans="1:7" x14ac:dyDescent="0.25">
      <c r="A42">
        <v>28</v>
      </c>
      <c r="B42" t="s">
        <v>77</v>
      </c>
      <c r="C42">
        <v>2478</v>
      </c>
      <c r="D42" t="s">
        <v>122</v>
      </c>
      <c r="F42">
        <v>1228</v>
      </c>
      <c r="G42" t="s">
        <v>172</v>
      </c>
    </row>
    <row r="43" spans="1:7" x14ac:dyDescent="0.25">
      <c r="A43">
        <v>29</v>
      </c>
      <c r="B43" t="s">
        <v>78</v>
      </c>
      <c r="C43">
        <v>2479</v>
      </c>
      <c r="D43" t="s">
        <v>123</v>
      </c>
      <c r="F43">
        <v>1229</v>
      </c>
      <c r="G43" t="s">
        <v>173</v>
      </c>
    </row>
    <row r="44" spans="1:7" x14ac:dyDescent="0.25">
      <c r="A44">
        <v>30</v>
      </c>
      <c r="B44" t="s">
        <v>79</v>
      </c>
      <c r="C44">
        <v>2480</v>
      </c>
      <c r="D44" t="s">
        <v>124</v>
      </c>
      <c r="F44">
        <v>1230</v>
      </c>
      <c r="G44" t="s">
        <v>174</v>
      </c>
    </row>
    <row r="45" spans="1:7" x14ac:dyDescent="0.25">
      <c r="A45">
        <v>31</v>
      </c>
      <c r="B45" t="s">
        <v>80</v>
      </c>
      <c r="C45">
        <v>2481</v>
      </c>
      <c r="D45" t="s">
        <v>125</v>
      </c>
      <c r="F45">
        <v>1231</v>
      </c>
      <c r="G45" t="s">
        <v>175</v>
      </c>
    </row>
    <row r="46" spans="1:7" x14ac:dyDescent="0.25">
      <c r="A46">
        <v>32</v>
      </c>
      <c r="B46" t="s">
        <v>81</v>
      </c>
      <c r="C46">
        <v>2482</v>
      </c>
      <c r="D46" t="s">
        <v>126</v>
      </c>
      <c r="F46">
        <v>1232</v>
      </c>
      <c r="G46" t="s">
        <v>176</v>
      </c>
    </row>
    <row r="47" spans="1:7" x14ac:dyDescent="0.25">
      <c r="A47">
        <v>33</v>
      </c>
      <c r="B47" t="s">
        <v>82</v>
      </c>
      <c r="C47">
        <v>2483</v>
      </c>
      <c r="D47" t="s">
        <v>127</v>
      </c>
      <c r="F47">
        <v>1233</v>
      </c>
      <c r="G47" t="s">
        <v>177</v>
      </c>
    </row>
    <row r="48" spans="1:7" x14ac:dyDescent="0.25">
      <c r="A48">
        <v>34</v>
      </c>
      <c r="B48" t="s">
        <v>83</v>
      </c>
      <c r="C48">
        <v>2484</v>
      </c>
      <c r="D48" t="s">
        <v>128</v>
      </c>
      <c r="F48">
        <v>1234</v>
      </c>
      <c r="G48" t="s">
        <v>178</v>
      </c>
    </row>
    <row r="49" spans="1:7" x14ac:dyDescent="0.25">
      <c r="A49">
        <v>35</v>
      </c>
      <c r="B49" t="s">
        <v>84</v>
      </c>
      <c r="C49">
        <v>2485</v>
      </c>
      <c r="D49" t="s">
        <v>129</v>
      </c>
      <c r="F49">
        <v>1235</v>
      </c>
      <c r="G49" t="s">
        <v>179</v>
      </c>
    </row>
    <row r="50" spans="1:7" x14ac:dyDescent="0.25">
      <c r="A50">
        <v>36</v>
      </c>
      <c r="B50" t="s">
        <v>85</v>
      </c>
      <c r="C50">
        <v>2486</v>
      </c>
      <c r="D50" t="s">
        <v>130</v>
      </c>
      <c r="F50">
        <v>1236</v>
      </c>
      <c r="G50" t="s">
        <v>180</v>
      </c>
    </row>
    <row r="51" spans="1:7" x14ac:dyDescent="0.25">
      <c r="A51">
        <v>37</v>
      </c>
      <c r="B51" t="s">
        <v>86</v>
      </c>
      <c r="C51">
        <v>2487</v>
      </c>
      <c r="D51" t="s">
        <v>131</v>
      </c>
      <c r="F51">
        <v>1237</v>
      </c>
      <c r="G51" t="s">
        <v>181</v>
      </c>
    </row>
    <row r="52" spans="1:7" x14ac:dyDescent="0.25">
      <c r="A52">
        <v>38</v>
      </c>
      <c r="B52" t="s">
        <v>87</v>
      </c>
      <c r="C52">
        <v>2488</v>
      </c>
      <c r="D52" t="s">
        <v>132</v>
      </c>
      <c r="F52">
        <v>1238</v>
      </c>
      <c r="G52" t="s">
        <v>182</v>
      </c>
    </row>
    <row r="53" spans="1:7" x14ac:dyDescent="0.25">
      <c r="A53">
        <v>39</v>
      </c>
      <c r="B53" t="s">
        <v>88</v>
      </c>
      <c r="C53">
        <v>2489</v>
      </c>
      <c r="D53" t="s">
        <v>133</v>
      </c>
      <c r="F53">
        <v>1239</v>
      </c>
      <c r="G53" t="s">
        <v>183</v>
      </c>
    </row>
    <row r="54" spans="1:7" x14ac:dyDescent="0.25">
      <c r="A54">
        <v>40</v>
      </c>
      <c r="B54" t="s">
        <v>89</v>
      </c>
      <c r="C54">
        <v>2490</v>
      </c>
      <c r="D54" t="s">
        <v>134</v>
      </c>
      <c r="F54">
        <v>1240</v>
      </c>
      <c r="G54" t="s">
        <v>184</v>
      </c>
    </row>
    <row r="55" spans="1:7" x14ac:dyDescent="0.25">
      <c r="A55">
        <v>41</v>
      </c>
      <c r="B55" t="s">
        <v>90</v>
      </c>
      <c r="C55">
        <v>2491</v>
      </c>
      <c r="D55" t="s">
        <v>135</v>
      </c>
      <c r="F55">
        <v>1241</v>
      </c>
      <c r="G55" t="s">
        <v>185</v>
      </c>
    </row>
    <row r="56" spans="1:7" x14ac:dyDescent="0.25">
      <c r="A56">
        <v>42</v>
      </c>
      <c r="B56" t="s">
        <v>91</v>
      </c>
      <c r="C56">
        <v>2492</v>
      </c>
      <c r="D56" t="s">
        <v>136</v>
      </c>
      <c r="F56">
        <v>1242</v>
      </c>
      <c r="G56" t="s">
        <v>186</v>
      </c>
    </row>
    <row r="57" spans="1:7" x14ac:dyDescent="0.25">
      <c r="A57">
        <v>43</v>
      </c>
      <c r="B57" t="s">
        <v>92</v>
      </c>
      <c r="C57">
        <v>2493</v>
      </c>
      <c r="D57" t="s">
        <v>137</v>
      </c>
      <c r="F57">
        <v>1243</v>
      </c>
      <c r="G57" t="s">
        <v>187</v>
      </c>
    </row>
    <row r="58" spans="1:7" x14ac:dyDescent="0.25">
      <c r="A58">
        <v>44</v>
      </c>
      <c r="B58" t="s">
        <v>93</v>
      </c>
      <c r="C58">
        <v>2494</v>
      </c>
      <c r="D58" t="s">
        <v>138</v>
      </c>
      <c r="F58">
        <v>1244</v>
      </c>
      <c r="G58" t="s">
        <v>188</v>
      </c>
    </row>
    <row r="59" spans="1:7" x14ac:dyDescent="0.25">
      <c r="A59">
        <v>45</v>
      </c>
      <c r="B59" t="s">
        <v>94</v>
      </c>
      <c r="C59">
        <v>2495</v>
      </c>
      <c r="D59" t="s">
        <v>139</v>
      </c>
      <c r="F59">
        <v>1245</v>
      </c>
      <c r="G59" t="s">
        <v>189</v>
      </c>
    </row>
    <row r="60" spans="1:7" x14ac:dyDescent="0.25">
      <c r="A60">
        <v>46</v>
      </c>
      <c r="B60" t="s">
        <v>95</v>
      </c>
      <c r="C60">
        <v>2496</v>
      </c>
      <c r="D60" t="s">
        <v>140</v>
      </c>
      <c r="F60">
        <v>1246</v>
      </c>
      <c r="G60" t="s">
        <v>190</v>
      </c>
    </row>
    <row r="61" spans="1:7" x14ac:dyDescent="0.25">
      <c r="A61">
        <v>47</v>
      </c>
      <c r="B61" t="s">
        <v>96</v>
      </c>
      <c r="C61">
        <v>2497</v>
      </c>
      <c r="D61" t="s">
        <v>141</v>
      </c>
      <c r="F61">
        <v>1247</v>
      </c>
      <c r="G61" t="s">
        <v>191</v>
      </c>
    </row>
    <row r="62" spans="1:7" x14ac:dyDescent="0.25">
      <c r="A62">
        <v>48</v>
      </c>
      <c r="B62" t="s">
        <v>97</v>
      </c>
      <c r="C62">
        <v>2498</v>
      </c>
      <c r="D62" t="s">
        <v>142</v>
      </c>
      <c r="F62">
        <v>1248</v>
      </c>
      <c r="G62" t="s">
        <v>192</v>
      </c>
    </row>
    <row r="63" spans="1:7" x14ac:dyDescent="0.25">
      <c r="A63">
        <v>49</v>
      </c>
      <c r="B63" t="s">
        <v>98</v>
      </c>
      <c r="C63">
        <v>2499</v>
      </c>
      <c r="D63" t="s">
        <v>143</v>
      </c>
      <c r="F63">
        <v>1249</v>
      </c>
      <c r="G63" t="s">
        <v>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63C-D2B1-4672-93BF-1E7092688CE1}">
  <dimension ref="A1:A39"/>
  <sheetViews>
    <sheetView workbookViewId="0">
      <selection activeCell="B2" sqref="B2"/>
    </sheetView>
  </sheetViews>
  <sheetFormatPr defaultRowHeight="15" x14ac:dyDescent="0.25"/>
  <sheetData>
    <row r="1" spans="1:1" x14ac:dyDescent="0.25">
      <c r="A1">
        <v>12.5</v>
      </c>
    </row>
    <row r="2" spans="1:1" x14ac:dyDescent="0.25">
      <c r="A2">
        <v>37.5</v>
      </c>
    </row>
    <row r="3" spans="1:1" x14ac:dyDescent="0.25">
      <c r="A3">
        <v>62.5</v>
      </c>
    </row>
    <row r="4" spans="1:1" x14ac:dyDescent="0.25">
      <c r="A4">
        <v>87.5</v>
      </c>
    </row>
    <row r="5" spans="1:1" x14ac:dyDescent="0.25">
      <c r="A5">
        <v>112.5</v>
      </c>
    </row>
    <row r="6" spans="1:1" x14ac:dyDescent="0.25">
      <c r="A6">
        <v>137.5</v>
      </c>
    </row>
    <row r="7" spans="1:1" x14ac:dyDescent="0.25">
      <c r="A7">
        <v>162.5</v>
      </c>
    </row>
    <row r="8" spans="1:1" x14ac:dyDescent="0.25">
      <c r="A8">
        <v>187.5</v>
      </c>
    </row>
    <row r="9" spans="1:1" x14ac:dyDescent="0.25">
      <c r="A9">
        <v>212.5</v>
      </c>
    </row>
    <row r="10" spans="1:1" x14ac:dyDescent="0.25">
      <c r="A10">
        <v>237.5</v>
      </c>
    </row>
    <row r="11" spans="1:1" x14ac:dyDescent="0.25">
      <c r="A11">
        <v>262.5</v>
      </c>
    </row>
    <row r="12" spans="1:1" x14ac:dyDescent="0.25">
      <c r="A12">
        <v>287.5</v>
      </c>
    </row>
    <row r="13" spans="1:1" x14ac:dyDescent="0.25">
      <c r="A13">
        <v>312.5</v>
      </c>
    </row>
    <row r="14" spans="1:1" x14ac:dyDescent="0.25">
      <c r="A14">
        <v>337.5</v>
      </c>
    </row>
    <row r="15" spans="1:1" x14ac:dyDescent="0.25">
      <c r="A15">
        <v>362.5</v>
      </c>
    </row>
    <row r="16" spans="1:1" x14ac:dyDescent="0.25">
      <c r="A16">
        <v>387.5</v>
      </c>
    </row>
    <row r="17" spans="1:1" x14ac:dyDescent="0.25">
      <c r="A17">
        <v>412.5</v>
      </c>
    </row>
    <row r="18" spans="1:1" x14ac:dyDescent="0.25">
      <c r="A18">
        <v>437.5</v>
      </c>
    </row>
    <row r="19" spans="1:1" x14ac:dyDescent="0.25">
      <c r="A19">
        <v>462.5</v>
      </c>
    </row>
    <row r="20" spans="1:1" x14ac:dyDescent="0.25">
      <c r="A20">
        <v>487.5</v>
      </c>
    </row>
    <row r="21" spans="1:1" x14ac:dyDescent="0.25">
      <c r="A21">
        <v>512.5</v>
      </c>
    </row>
    <row r="22" spans="1:1" x14ac:dyDescent="0.25">
      <c r="A22">
        <v>537.5</v>
      </c>
    </row>
    <row r="23" spans="1:1" x14ac:dyDescent="0.25">
      <c r="A23">
        <v>562.5</v>
      </c>
    </row>
    <row r="24" spans="1:1" x14ac:dyDescent="0.25">
      <c r="A24">
        <v>587.5</v>
      </c>
    </row>
    <row r="25" spans="1:1" x14ac:dyDescent="0.25">
      <c r="A25">
        <v>612.5</v>
      </c>
    </row>
    <row r="26" spans="1:1" x14ac:dyDescent="0.25">
      <c r="A26">
        <v>637.5</v>
      </c>
    </row>
    <row r="27" spans="1:1" x14ac:dyDescent="0.25">
      <c r="A27">
        <v>662.5</v>
      </c>
    </row>
    <row r="28" spans="1:1" x14ac:dyDescent="0.25">
      <c r="A28">
        <v>687.5</v>
      </c>
    </row>
    <row r="29" spans="1:1" x14ac:dyDescent="0.25">
      <c r="A29">
        <v>712.5</v>
      </c>
    </row>
    <row r="30" spans="1:1" x14ac:dyDescent="0.25">
      <c r="A30">
        <v>737.5</v>
      </c>
    </row>
    <row r="31" spans="1:1" x14ac:dyDescent="0.25">
      <c r="A31">
        <v>762.5</v>
      </c>
    </row>
    <row r="32" spans="1:1" x14ac:dyDescent="0.25">
      <c r="A32">
        <v>787.5</v>
      </c>
    </row>
    <row r="33" spans="1:1" x14ac:dyDescent="0.25">
      <c r="A33">
        <v>812.5</v>
      </c>
    </row>
    <row r="34" spans="1:1" x14ac:dyDescent="0.25">
      <c r="A34">
        <v>837.5</v>
      </c>
    </row>
    <row r="35" spans="1:1" x14ac:dyDescent="0.25">
      <c r="A35">
        <v>862.5</v>
      </c>
    </row>
    <row r="36" spans="1:1" x14ac:dyDescent="0.25">
      <c r="A36">
        <v>887.5</v>
      </c>
    </row>
    <row r="37" spans="1:1" x14ac:dyDescent="0.25">
      <c r="A37">
        <v>912.5</v>
      </c>
    </row>
    <row r="38" spans="1:1" x14ac:dyDescent="0.25">
      <c r="A38">
        <v>937.5</v>
      </c>
    </row>
    <row r="39" spans="1:1" x14ac:dyDescent="0.25">
      <c r="A39">
        <v>962.5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onurT</vt:lpstr>
      <vt:lpstr>one_cell_1e7_vol_onur2008</vt:lpstr>
      <vt:lpstr>one_cell_1m3_vol</vt:lpstr>
      <vt:lpstr>one_cell_25e9_vol</vt:lpstr>
      <vt:lpstr>sat_water</vt:lpstr>
      <vt:lpstr>Sheet0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2021-04-29T22:33:45Z</dcterms:created>
  <dcterms:modified xsi:type="dcterms:W3CDTF">2021-06-02T03:32:00Z</dcterms:modified>
</cp:coreProperties>
</file>