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 DATA SCIENCE\Forsk\A One-on-One Coaching\ML-Project\"/>
    </mc:Choice>
  </mc:AlternateContent>
  <bookViews>
    <workbookView xWindow="0" yWindow="0" windowWidth="23040" windowHeight="8904"/>
  </bookViews>
  <sheets>
    <sheet name="all data" sheetId="1" r:id="rId1"/>
  </sheets>
  <definedNames>
    <definedName name="__xlnm__FilterDatabase" localSheetId="0">'all data'!$A$1:$U$1</definedName>
    <definedName name="_xlnm._FilterDatabase" localSheetId="0" hidden="1">'all data'!$A$1:$U$1</definedName>
    <definedName name="Excel_BuiltIn__FilterDatabase" localSheetId="0">'all data'!$A$1:$U$1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I28" i="1"/>
  <c r="F28" i="1"/>
  <c r="J27" i="1"/>
  <c r="I27" i="1"/>
  <c r="F27" i="1"/>
  <c r="J26" i="1"/>
  <c r="I26" i="1"/>
  <c r="F26" i="1"/>
  <c r="R25" i="1"/>
  <c r="Q25" i="1"/>
  <c r="P25" i="1"/>
  <c r="O25" i="1"/>
  <c r="L25" i="1"/>
  <c r="K25" i="1"/>
  <c r="H25" i="1"/>
  <c r="I25" i="1" s="1"/>
  <c r="G25" i="1"/>
  <c r="F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F18" i="1"/>
  <c r="J17" i="1"/>
  <c r="I17" i="1"/>
  <c r="J16" i="1"/>
  <c r="I16" i="1"/>
  <c r="N15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25" i="1" l="1"/>
</calcChain>
</file>

<file path=xl/sharedStrings.xml><?xml version="1.0" encoding="utf-8"?>
<sst xmlns="http://schemas.openxmlformats.org/spreadsheetml/2006/main" count="117" uniqueCount="73">
  <si>
    <t>Winch name</t>
  </si>
  <si>
    <t>Dim Sketch</t>
  </si>
  <si>
    <t>Family input</t>
  </si>
  <si>
    <t>Producer</t>
  </si>
  <si>
    <t>Project</t>
  </si>
  <si>
    <t>Price steel EUR output</t>
  </si>
  <si>
    <t>Total weight for winch including all steel and all components</t>
  </si>
  <si>
    <t>Number of kilos of steel Weight of steel produced according to Seaonic's drawings</t>
  </si>
  <si>
    <t>NOK/kg</t>
  </si>
  <si>
    <t>Weight of components purchased, gear, motor, fastening material etc.</t>
  </si>
  <si>
    <t>Number of drawings with parts that need machining. There may be several numbers of the same part to be produced</t>
  </si>
  <si>
    <t>Number of drawings in the production material, including assemblies</t>
  </si>
  <si>
    <t>Number of machined parts that are in bill-of-material</t>
  </si>
  <si>
    <t>Total number of parts for the winch both machined parts and purchased parts</t>
  </si>
  <si>
    <t>Number of 160 variants</t>
  </si>
  <si>
    <t>Number of 160 items</t>
  </si>
  <si>
    <t>Number of 161 variants</t>
  </si>
  <si>
    <t>Number of 161 items</t>
  </si>
  <si>
    <t xml:space="preserve">Batch size </t>
  </si>
  <si>
    <t>SWL</t>
  </si>
  <si>
    <t>Year ordered</t>
  </si>
  <si>
    <t>Total price NOK</t>
  </si>
  <si>
    <t>El. Aux Winch in Net Room 2T - 2061308 -</t>
  </si>
  <si>
    <t>En-labber</t>
  </si>
  <si>
    <t>Fama</t>
  </si>
  <si>
    <t xml:space="preserve">El. Aux Winch 3,5T - 2069981 - </t>
  </si>
  <si>
    <t>2069981 (2069667)</t>
  </si>
  <si>
    <t>Electric Mooring Winch 7,5T - 2070833</t>
  </si>
  <si>
    <t>To-labber</t>
  </si>
  <si>
    <t>Electric Mooring Winch 7,5T - 2078238</t>
  </si>
  <si>
    <t>2070838  (2078238)</t>
  </si>
  <si>
    <t>El. Net Sounder Winch 4T - 2060198</t>
  </si>
  <si>
    <t>To-labber med spoleapparat</t>
  </si>
  <si>
    <t xml:space="preserve">El. Aux Winch 7T - 2073367 - </t>
  </si>
  <si>
    <t xml:space="preserve">El. Aux Winch 7T - 2083048 - </t>
  </si>
  <si>
    <t xml:space="preserve"> El. Cod End / Dumping Winch 25T - 2057969 </t>
  </si>
  <si>
    <t xml:space="preserve">El. Outhaul Winch 16T - 2073629 </t>
  </si>
  <si>
    <t xml:space="preserve">El. Derrick Winch 5T - 2085523 </t>
  </si>
  <si>
    <t xml:space="preserve">El. Outhaul Winch 12T - 2060197 </t>
  </si>
  <si>
    <t xml:space="preserve">El. Slewing &amp; topping Winch 5T - 2085524 </t>
  </si>
  <si>
    <t>El. Cod End Winch 12T - 2070869</t>
  </si>
  <si>
    <t>El. Sweepline Winch 18T - 2070292   -8 stk pr trawler</t>
  </si>
  <si>
    <t>To-labber med sandwich</t>
  </si>
  <si>
    <t xml:space="preserve">El. Gilson Winch 30T - 2067871 </t>
  </si>
  <si>
    <t>A-Frame, KPH</t>
  </si>
  <si>
    <t>SE2041464</t>
  </si>
  <si>
    <t>A-Frame</t>
  </si>
  <si>
    <t>Gimart</t>
  </si>
  <si>
    <t>A-Frame  - Farstad</t>
  </si>
  <si>
    <t>SE2044847</t>
  </si>
  <si>
    <t xml:space="preserve">A-frame </t>
  </si>
  <si>
    <t>SE2115010</t>
  </si>
  <si>
    <t>Hopax</t>
  </si>
  <si>
    <t>Moonpool hatch, KPH</t>
  </si>
  <si>
    <t>SE2047590</t>
  </si>
  <si>
    <t>Moonpool hatch</t>
  </si>
  <si>
    <t>Moopool Hatch top</t>
  </si>
  <si>
    <t>SE2077773</t>
  </si>
  <si>
    <t>Moonpool bottom hatch</t>
  </si>
  <si>
    <t>SE2076743</t>
  </si>
  <si>
    <t>Net/seine/trawl Nordbas</t>
  </si>
  <si>
    <t>SE2099737</t>
  </si>
  <si>
    <t>Big winch</t>
  </si>
  <si>
    <t>Crane winch 101255</t>
  </si>
  <si>
    <t>SE2117505</t>
  </si>
  <si>
    <t>Umbilical winch INCL SPOOLING DEVICE</t>
  </si>
  <si>
    <t xml:space="preserve">SE2108703 </t>
  </si>
  <si>
    <t>Trawl winch incl Gearbox</t>
  </si>
  <si>
    <t>SE2112250</t>
  </si>
  <si>
    <t>Traw winch incl gearbox</t>
  </si>
  <si>
    <t>SE2060196</t>
  </si>
  <si>
    <t>Trawl winch Gadus 4 th</t>
  </si>
  <si>
    <t>SE2072585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</si>
</sst>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3" x14ac:knownFonts="1"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40"/>
        <bgColor indexed="49"/>
      </patternFill>
    </fill>
    <fill>
      <patternFill patternType="solid">
        <fgColor indexed="42"/>
        <bgColor indexed="2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 wrapText="1"/>
    </xf>
    <xf numFmtId="0" fontId="0" fillId="3" borderId="3" xfId="0" applyFont="1" applyFill="1" applyBorder="1"/>
    <xf numFmtId="2" fontId="0" fillId="3" borderId="3" xfId="0" applyNumberFormat="1" applyFill="1" applyBorder="1" applyAlignment="1"/>
    <xf numFmtId="2" fontId="0" fillId="3" borderId="3" xfId="1" applyNumberFormat="1" applyFont="1" applyFill="1" applyBorder="1" applyAlignment="1" applyProtection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4" borderId="0" xfId="0" applyFill="1"/>
    <xf numFmtId="2" fontId="0" fillId="4" borderId="3" xfId="0" applyNumberFormat="1" applyFill="1" applyBorder="1"/>
    <xf numFmtId="0" fontId="0" fillId="3" borderId="3" xfId="0" applyFont="1" applyFill="1" applyBorder="1" applyAlignment="1">
      <alignment horizontal="left" vertical="center"/>
    </xf>
    <xf numFmtId="2" fontId="0" fillId="5" borderId="3" xfId="0" applyNumberFormat="1" applyFill="1" applyBorder="1"/>
    <xf numFmtId="0" fontId="2" fillId="5" borderId="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 wrapText="1"/>
    </xf>
    <xf numFmtId="0" fontId="0" fillId="5" borderId="3" xfId="0" applyFill="1" applyBorder="1"/>
    <xf numFmtId="2" fontId="0" fillId="5" borderId="3" xfId="0" applyNumberFormat="1" applyFill="1" applyBorder="1" applyAlignment="1"/>
    <xf numFmtId="2" fontId="0" fillId="5" borderId="3" xfId="1" applyNumberFormat="1" applyFont="1" applyFill="1" applyBorder="1" applyAlignment="1" applyProtection="1"/>
    <xf numFmtId="2" fontId="0" fillId="0" borderId="0" xfId="0" applyNumberForma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E1" workbookViewId="0">
      <selection activeCell="J1" sqref="J1"/>
    </sheetView>
  </sheetViews>
  <sheetFormatPr defaultColWidth="9.109375" defaultRowHeight="14.4" x14ac:dyDescent="0.3"/>
  <cols>
    <col min="1" max="1" width="47.5546875" customWidth="1"/>
    <col min="2" max="2" width="18.33203125" customWidth="1"/>
    <col min="3" max="3" width="18.88671875" customWidth="1"/>
    <col min="4" max="4" width="12" customWidth="1"/>
    <col min="5" max="5" width="9.5546875" style="26" bestFit="1" customWidth="1"/>
    <col min="6" max="6" width="10.21875" style="26" customWidth="1"/>
    <col min="7" max="7" width="9.109375" style="26"/>
    <col min="8" max="8" width="19.6640625" style="26" customWidth="1"/>
    <col min="9" max="9" width="16.21875" style="26" customWidth="1"/>
    <col min="10" max="11" width="18.6640625" style="26" customWidth="1"/>
    <col min="12" max="12" width="17" style="26" customWidth="1"/>
    <col min="13" max="13" width="15.5546875" style="26" customWidth="1"/>
    <col min="14" max="14" width="19.6640625" style="26" customWidth="1"/>
    <col min="15" max="15" width="11.109375" style="26" customWidth="1"/>
    <col min="16" max="16" width="9.109375" style="26"/>
    <col min="17" max="17" width="11.109375" style="26" customWidth="1"/>
    <col min="18" max="21" width="9.109375" style="26"/>
    <col min="22" max="22" width="10.5546875" bestFit="1" customWidth="1"/>
  </cols>
  <sheetData>
    <row r="1" spans="1:22" s="7" customFormat="1" ht="115.2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5" t="s">
        <v>19</v>
      </c>
      <c r="U1" s="4" t="s">
        <v>20</v>
      </c>
      <c r="V1" s="6" t="s">
        <v>21</v>
      </c>
    </row>
    <row r="2" spans="1:22" x14ac:dyDescent="0.3">
      <c r="A2" s="8" t="s">
        <v>22</v>
      </c>
      <c r="B2" s="9">
        <v>2061308</v>
      </c>
      <c r="C2" s="10" t="s">
        <v>23</v>
      </c>
      <c r="D2" s="11" t="s">
        <v>24</v>
      </c>
      <c r="E2" s="12">
        <v>100843</v>
      </c>
      <c r="F2" s="13">
        <v>1352</v>
      </c>
      <c r="G2" s="13">
        <v>236</v>
      </c>
      <c r="H2" s="12">
        <v>63</v>
      </c>
      <c r="I2" s="12">
        <f t="shared" ref="I2:I28" si="0">V2/H2</f>
        <v>432.06349206349205</v>
      </c>
      <c r="J2" s="14">
        <f t="shared" ref="J2:J28" si="1">G2-H2</f>
        <v>173</v>
      </c>
      <c r="K2" s="15">
        <v>4</v>
      </c>
      <c r="L2" s="15">
        <v>5</v>
      </c>
      <c r="M2" s="15">
        <v>4</v>
      </c>
      <c r="N2" s="15">
        <v>40</v>
      </c>
      <c r="O2" s="15">
        <v>7</v>
      </c>
      <c r="P2" s="15">
        <v>34</v>
      </c>
      <c r="Q2" s="15">
        <v>2</v>
      </c>
      <c r="R2" s="15">
        <v>2</v>
      </c>
      <c r="S2" s="15">
        <v>1</v>
      </c>
      <c r="T2" s="15">
        <v>2</v>
      </c>
      <c r="U2" s="15">
        <v>2018</v>
      </c>
      <c r="V2" s="13">
        <v>27220</v>
      </c>
    </row>
    <row r="3" spans="1:22" x14ac:dyDescent="0.3">
      <c r="A3" s="8" t="s">
        <v>25</v>
      </c>
      <c r="B3" s="9" t="s">
        <v>26</v>
      </c>
      <c r="C3" s="10" t="s">
        <v>23</v>
      </c>
      <c r="D3" s="11" t="s">
        <v>24</v>
      </c>
      <c r="E3" s="12">
        <v>100843</v>
      </c>
      <c r="F3" s="13">
        <v>1877</v>
      </c>
      <c r="G3" s="13">
        <v>318</v>
      </c>
      <c r="H3" s="12">
        <v>159</v>
      </c>
      <c r="I3" s="12">
        <f t="shared" si="0"/>
        <v>271.7358490566038</v>
      </c>
      <c r="J3" s="14">
        <f t="shared" si="1"/>
        <v>159</v>
      </c>
      <c r="K3" s="15">
        <v>4</v>
      </c>
      <c r="L3" s="15">
        <v>6</v>
      </c>
      <c r="M3" s="15">
        <v>5</v>
      </c>
      <c r="N3" s="15">
        <v>102</v>
      </c>
      <c r="O3" s="15">
        <v>12</v>
      </c>
      <c r="P3" s="15">
        <v>95</v>
      </c>
      <c r="Q3" s="15">
        <v>2</v>
      </c>
      <c r="R3" s="15">
        <v>2</v>
      </c>
      <c r="S3" s="15">
        <v>1</v>
      </c>
      <c r="T3" s="15">
        <v>3.5</v>
      </c>
      <c r="U3" s="15">
        <v>2018</v>
      </c>
      <c r="V3" s="13">
        <v>43206</v>
      </c>
    </row>
    <row r="4" spans="1:22" x14ac:dyDescent="0.3">
      <c r="A4" s="8" t="s">
        <v>27</v>
      </c>
      <c r="B4" s="9">
        <v>2070833</v>
      </c>
      <c r="C4" s="10" t="s">
        <v>28</v>
      </c>
      <c r="D4" s="11" t="s">
        <v>24</v>
      </c>
      <c r="E4" s="12">
        <v>100843</v>
      </c>
      <c r="F4" s="13">
        <v>5640</v>
      </c>
      <c r="G4" s="13">
        <v>1527</v>
      </c>
      <c r="H4" s="12">
        <v>757</v>
      </c>
      <c r="I4" s="12">
        <f t="shared" si="0"/>
        <v>249.43989431968296</v>
      </c>
      <c r="J4" s="14">
        <f t="shared" si="1"/>
        <v>770</v>
      </c>
      <c r="K4" s="15">
        <v>9</v>
      </c>
      <c r="L4" s="15">
        <v>13</v>
      </c>
      <c r="M4" s="15">
        <v>12</v>
      </c>
      <c r="N4" s="15">
        <v>177</v>
      </c>
      <c r="O4" s="15">
        <v>15</v>
      </c>
      <c r="P4" s="15">
        <v>153</v>
      </c>
      <c r="Q4" s="15">
        <v>7</v>
      </c>
      <c r="R4" s="15">
        <v>9</v>
      </c>
      <c r="S4" s="15">
        <v>1</v>
      </c>
      <c r="T4" s="15">
        <v>7.5</v>
      </c>
      <c r="U4" s="15">
        <v>2018</v>
      </c>
      <c r="V4" s="13">
        <v>188826</v>
      </c>
    </row>
    <row r="5" spans="1:22" x14ac:dyDescent="0.3">
      <c r="A5" s="8" t="s">
        <v>29</v>
      </c>
      <c r="B5" s="9" t="s">
        <v>30</v>
      </c>
      <c r="C5" s="10" t="s">
        <v>28</v>
      </c>
      <c r="D5" s="11" t="s">
        <v>24</v>
      </c>
      <c r="E5" s="12">
        <v>100843</v>
      </c>
      <c r="F5" s="13">
        <v>5645</v>
      </c>
      <c r="G5" s="13">
        <v>1576</v>
      </c>
      <c r="H5" s="12">
        <v>806</v>
      </c>
      <c r="I5" s="12">
        <f t="shared" si="0"/>
        <v>234.27543424317619</v>
      </c>
      <c r="J5" s="14">
        <f t="shared" si="1"/>
        <v>770</v>
      </c>
      <c r="K5" s="15">
        <v>9</v>
      </c>
      <c r="L5" s="15">
        <v>13</v>
      </c>
      <c r="M5" s="15">
        <v>12</v>
      </c>
      <c r="N5" s="15">
        <v>177</v>
      </c>
      <c r="O5" s="15">
        <v>15</v>
      </c>
      <c r="P5" s="15">
        <v>153</v>
      </c>
      <c r="Q5" s="15">
        <v>7</v>
      </c>
      <c r="R5" s="15">
        <v>9</v>
      </c>
      <c r="S5" s="15">
        <v>1</v>
      </c>
      <c r="T5" s="15">
        <v>7.5</v>
      </c>
      <c r="U5" s="15">
        <v>2018</v>
      </c>
      <c r="V5" s="13">
        <v>188826</v>
      </c>
    </row>
    <row r="6" spans="1:22" ht="28.8" x14ac:dyDescent="0.3">
      <c r="A6" s="8" t="s">
        <v>31</v>
      </c>
      <c r="B6" s="9">
        <v>2060198</v>
      </c>
      <c r="C6" s="10" t="s">
        <v>32</v>
      </c>
      <c r="D6" s="11" t="s">
        <v>24</v>
      </c>
      <c r="E6" s="12">
        <v>101127</v>
      </c>
      <c r="F6" s="13">
        <v>16900</v>
      </c>
      <c r="G6" s="13">
        <v>2330</v>
      </c>
      <c r="H6" s="12">
        <v>1451</v>
      </c>
      <c r="I6" s="12">
        <f t="shared" si="0"/>
        <v>222.57064093728462</v>
      </c>
      <c r="J6" s="14">
        <f t="shared" si="1"/>
        <v>879</v>
      </c>
      <c r="K6" s="15">
        <v>50</v>
      </c>
      <c r="L6" s="15">
        <v>59</v>
      </c>
      <c r="M6" s="15">
        <v>68</v>
      </c>
      <c r="N6" s="15">
        <v>344</v>
      </c>
      <c r="O6" s="15">
        <v>65</v>
      </c>
      <c r="P6" s="15">
        <v>499</v>
      </c>
      <c r="Q6" s="15">
        <v>25</v>
      </c>
      <c r="R6" s="15">
        <v>32</v>
      </c>
      <c r="S6" s="15">
        <v>2</v>
      </c>
      <c r="T6" s="15">
        <v>4</v>
      </c>
      <c r="U6" s="15">
        <v>2019</v>
      </c>
      <c r="V6" s="13">
        <v>322950</v>
      </c>
    </row>
    <row r="7" spans="1:22" x14ac:dyDescent="0.3">
      <c r="A7" s="8" t="s">
        <v>33</v>
      </c>
      <c r="B7" s="9">
        <v>2073367</v>
      </c>
      <c r="C7" s="10" t="s">
        <v>23</v>
      </c>
      <c r="D7" s="11" t="s">
        <v>24</v>
      </c>
      <c r="E7" s="12">
        <v>100843</v>
      </c>
      <c r="F7" s="13">
        <v>4550</v>
      </c>
      <c r="G7" s="13">
        <v>1086</v>
      </c>
      <c r="H7" s="12">
        <v>459</v>
      </c>
      <c r="I7" s="12">
        <f t="shared" si="0"/>
        <v>209.33115468409585</v>
      </c>
      <c r="J7" s="14">
        <f t="shared" si="1"/>
        <v>627</v>
      </c>
      <c r="K7" s="15">
        <v>5</v>
      </c>
      <c r="L7" s="15">
        <v>19</v>
      </c>
      <c r="M7" s="15">
        <v>7</v>
      </c>
      <c r="N7" s="15">
        <v>145</v>
      </c>
      <c r="O7" s="15">
        <v>14</v>
      </c>
      <c r="P7" s="15">
        <v>120</v>
      </c>
      <c r="Q7" s="15">
        <v>2</v>
      </c>
      <c r="R7" s="15">
        <v>2</v>
      </c>
      <c r="S7" s="15">
        <v>2</v>
      </c>
      <c r="T7" s="15">
        <v>7</v>
      </c>
      <c r="U7" s="15">
        <v>2018</v>
      </c>
      <c r="V7" s="13">
        <v>96083</v>
      </c>
    </row>
    <row r="8" spans="1:22" x14ac:dyDescent="0.3">
      <c r="A8" s="8" t="s">
        <v>34</v>
      </c>
      <c r="B8" s="9">
        <v>2083048</v>
      </c>
      <c r="C8" s="10" t="s">
        <v>23</v>
      </c>
      <c r="D8" s="11" t="s">
        <v>24</v>
      </c>
      <c r="E8" s="12">
        <v>101127</v>
      </c>
      <c r="F8" s="13">
        <v>4590</v>
      </c>
      <c r="G8" s="13">
        <v>1027</v>
      </c>
      <c r="H8" s="12">
        <v>458</v>
      </c>
      <c r="I8" s="12">
        <f t="shared" si="0"/>
        <v>207.42358078602621</v>
      </c>
      <c r="J8" s="14">
        <f t="shared" si="1"/>
        <v>569</v>
      </c>
      <c r="K8" s="15">
        <v>19</v>
      </c>
      <c r="L8" s="15">
        <v>22</v>
      </c>
      <c r="M8" s="15">
        <v>23</v>
      </c>
      <c r="N8" s="15">
        <v>145</v>
      </c>
      <c r="O8" s="15">
        <v>14</v>
      </c>
      <c r="P8" s="15">
        <v>120</v>
      </c>
      <c r="Q8" s="15">
        <v>2</v>
      </c>
      <c r="R8" s="15">
        <v>2</v>
      </c>
      <c r="S8" s="15">
        <v>2</v>
      </c>
      <c r="T8" s="15">
        <v>7</v>
      </c>
      <c r="U8" s="15">
        <v>2019</v>
      </c>
      <c r="V8" s="13">
        <v>95000</v>
      </c>
    </row>
    <row r="9" spans="1:22" x14ac:dyDescent="0.3">
      <c r="A9" s="8" t="s">
        <v>35</v>
      </c>
      <c r="B9" s="9">
        <v>2057969</v>
      </c>
      <c r="C9" s="10" t="s">
        <v>23</v>
      </c>
      <c r="D9" s="11" t="s">
        <v>24</v>
      </c>
      <c r="E9" s="12">
        <v>101127</v>
      </c>
      <c r="F9" s="13">
        <v>7790</v>
      </c>
      <c r="G9" s="13">
        <v>2352</v>
      </c>
      <c r="H9" s="12">
        <v>1105</v>
      </c>
      <c r="I9" s="12">
        <f t="shared" si="0"/>
        <v>203.99095022624434</v>
      </c>
      <c r="J9" s="14">
        <f t="shared" si="1"/>
        <v>1247</v>
      </c>
      <c r="K9" s="15">
        <v>12</v>
      </c>
      <c r="L9" s="15">
        <v>31</v>
      </c>
      <c r="M9" s="15">
        <v>22</v>
      </c>
      <c r="N9" s="15">
        <v>226</v>
      </c>
      <c r="O9" s="15">
        <v>17</v>
      </c>
      <c r="P9" s="15">
        <v>168</v>
      </c>
      <c r="Q9" s="15">
        <v>7</v>
      </c>
      <c r="R9" s="15">
        <v>10</v>
      </c>
      <c r="S9" s="15">
        <v>2</v>
      </c>
      <c r="T9" s="15">
        <v>25</v>
      </c>
      <c r="U9" s="15">
        <v>2019</v>
      </c>
      <c r="V9" s="13">
        <v>225410</v>
      </c>
    </row>
    <row r="10" spans="1:22" s="16" customFormat="1" x14ac:dyDescent="0.3">
      <c r="A10" s="8" t="s">
        <v>36</v>
      </c>
      <c r="B10" s="9">
        <v>2073629</v>
      </c>
      <c r="C10" s="10" t="s">
        <v>23</v>
      </c>
      <c r="D10" s="11" t="s">
        <v>24</v>
      </c>
      <c r="E10" s="12">
        <v>100843</v>
      </c>
      <c r="F10" s="13">
        <v>4712</v>
      </c>
      <c r="G10" s="13">
        <v>1902</v>
      </c>
      <c r="H10" s="12">
        <v>693</v>
      </c>
      <c r="I10" s="12">
        <f t="shared" si="0"/>
        <v>188.3116883116883</v>
      </c>
      <c r="J10" s="14">
        <f t="shared" si="1"/>
        <v>1209</v>
      </c>
      <c r="K10" s="15">
        <v>7</v>
      </c>
      <c r="L10" s="15">
        <v>22</v>
      </c>
      <c r="M10" s="15">
        <v>8</v>
      </c>
      <c r="N10" s="15">
        <v>157</v>
      </c>
      <c r="O10" s="15">
        <v>12</v>
      </c>
      <c r="P10" s="15">
        <v>125</v>
      </c>
      <c r="Q10" s="15">
        <v>5</v>
      </c>
      <c r="R10" s="15">
        <v>5</v>
      </c>
      <c r="S10" s="15">
        <v>2</v>
      </c>
      <c r="T10" s="15">
        <v>16</v>
      </c>
      <c r="U10" s="15">
        <v>2018</v>
      </c>
      <c r="V10" s="13">
        <v>130500</v>
      </c>
    </row>
    <row r="11" spans="1:22" x14ac:dyDescent="0.3">
      <c r="A11" s="8" t="s">
        <v>37</v>
      </c>
      <c r="B11" s="9">
        <v>2085523</v>
      </c>
      <c r="C11" s="10" t="s">
        <v>23</v>
      </c>
      <c r="D11" s="11" t="s">
        <v>24</v>
      </c>
      <c r="E11" s="12">
        <v>101127</v>
      </c>
      <c r="F11" s="13">
        <v>6950</v>
      </c>
      <c r="G11" s="13">
        <v>1550</v>
      </c>
      <c r="H11" s="12">
        <v>955</v>
      </c>
      <c r="I11" s="12">
        <f t="shared" si="0"/>
        <v>181.31308900523561</v>
      </c>
      <c r="J11" s="14">
        <f t="shared" si="1"/>
        <v>595</v>
      </c>
      <c r="K11" s="15">
        <v>25</v>
      </c>
      <c r="L11" s="15">
        <v>27</v>
      </c>
      <c r="M11" s="15">
        <v>25</v>
      </c>
      <c r="N11" s="15">
        <v>230</v>
      </c>
      <c r="O11" s="15">
        <v>27</v>
      </c>
      <c r="P11" s="15">
        <v>177</v>
      </c>
      <c r="Q11" s="15">
        <v>11</v>
      </c>
      <c r="R11" s="15">
        <v>19</v>
      </c>
      <c r="S11" s="15">
        <v>4</v>
      </c>
      <c r="T11" s="15">
        <v>5</v>
      </c>
      <c r="U11" s="15">
        <v>2019</v>
      </c>
      <c r="V11" s="13">
        <v>173154</v>
      </c>
    </row>
    <row r="12" spans="1:22" x14ac:dyDescent="0.3">
      <c r="A12" s="8" t="s">
        <v>38</v>
      </c>
      <c r="B12" s="9">
        <v>2060197</v>
      </c>
      <c r="C12" s="10" t="s">
        <v>23</v>
      </c>
      <c r="D12" s="11" t="s">
        <v>24</v>
      </c>
      <c r="E12" s="12">
        <v>101127</v>
      </c>
      <c r="F12" s="13">
        <v>4870</v>
      </c>
      <c r="G12" s="13">
        <v>1514</v>
      </c>
      <c r="H12" s="12">
        <v>675</v>
      </c>
      <c r="I12" s="12">
        <f t="shared" si="0"/>
        <v>170.37037037037038</v>
      </c>
      <c r="J12" s="14">
        <f t="shared" si="1"/>
        <v>839</v>
      </c>
      <c r="K12" s="15">
        <v>7</v>
      </c>
      <c r="L12" s="15">
        <v>8</v>
      </c>
      <c r="M12" s="15">
        <v>10</v>
      </c>
      <c r="N12" s="15">
        <v>152</v>
      </c>
      <c r="O12" s="15">
        <v>15</v>
      </c>
      <c r="P12" s="15">
        <v>135</v>
      </c>
      <c r="Q12" s="15">
        <v>6</v>
      </c>
      <c r="R12" s="15">
        <v>7</v>
      </c>
      <c r="S12" s="15">
        <v>2</v>
      </c>
      <c r="T12" s="15">
        <v>12</v>
      </c>
      <c r="U12" s="15">
        <v>2019</v>
      </c>
      <c r="V12" s="13">
        <v>115000</v>
      </c>
    </row>
    <row r="13" spans="1:22" x14ac:dyDescent="0.3">
      <c r="A13" s="8" t="s">
        <v>39</v>
      </c>
      <c r="B13" s="9">
        <v>2085524</v>
      </c>
      <c r="C13" s="10" t="s">
        <v>23</v>
      </c>
      <c r="D13" s="11" t="s">
        <v>24</v>
      </c>
      <c r="E13" s="12">
        <v>101127</v>
      </c>
      <c r="F13" s="13">
        <v>5440</v>
      </c>
      <c r="G13" s="13">
        <v>900</v>
      </c>
      <c r="H13" s="12">
        <v>652</v>
      </c>
      <c r="I13" s="12">
        <f t="shared" si="0"/>
        <v>162.07822085889572</v>
      </c>
      <c r="J13" s="14">
        <f t="shared" si="1"/>
        <v>248</v>
      </c>
      <c r="K13" s="15">
        <v>30</v>
      </c>
      <c r="L13" s="15">
        <v>32</v>
      </c>
      <c r="M13" s="15">
        <v>36</v>
      </c>
      <c r="N13" s="15">
        <v>221</v>
      </c>
      <c r="O13" s="15">
        <v>27</v>
      </c>
      <c r="P13" s="15">
        <v>172</v>
      </c>
      <c r="Q13" s="15">
        <v>9</v>
      </c>
      <c r="R13" s="15">
        <v>11</v>
      </c>
      <c r="S13" s="15">
        <v>8</v>
      </c>
      <c r="T13" s="15">
        <v>5</v>
      </c>
      <c r="U13" s="15">
        <v>2019</v>
      </c>
      <c r="V13" s="13">
        <v>105675</v>
      </c>
    </row>
    <row r="14" spans="1:22" x14ac:dyDescent="0.3">
      <c r="A14" s="8" t="s">
        <v>40</v>
      </c>
      <c r="B14" s="9">
        <v>2070869</v>
      </c>
      <c r="C14" s="10" t="s">
        <v>23</v>
      </c>
      <c r="D14" s="11" t="s">
        <v>24</v>
      </c>
      <c r="E14" s="12">
        <v>100843</v>
      </c>
      <c r="F14" s="13">
        <v>4656</v>
      </c>
      <c r="G14" s="13">
        <v>1454</v>
      </c>
      <c r="H14" s="12">
        <v>695</v>
      </c>
      <c r="I14" s="12">
        <f t="shared" si="0"/>
        <v>140.33093525179856</v>
      </c>
      <c r="J14" s="14">
        <f t="shared" si="1"/>
        <v>759</v>
      </c>
      <c r="K14" s="15">
        <v>7</v>
      </c>
      <c r="L14" s="15">
        <v>24</v>
      </c>
      <c r="M14" s="15">
        <v>10</v>
      </c>
      <c r="N14" s="15">
        <v>164</v>
      </c>
      <c r="O14" s="15">
        <v>14</v>
      </c>
      <c r="P14" s="15">
        <v>126</v>
      </c>
      <c r="Q14" s="15">
        <v>6</v>
      </c>
      <c r="R14" s="15">
        <v>7</v>
      </c>
      <c r="S14" s="15">
        <v>3</v>
      </c>
      <c r="T14" s="15">
        <v>12</v>
      </c>
      <c r="U14" s="15">
        <v>2018</v>
      </c>
      <c r="V14" s="13">
        <v>97530</v>
      </c>
    </row>
    <row r="15" spans="1:22" ht="28.8" x14ac:dyDescent="0.3">
      <c r="A15" s="8" t="s">
        <v>41</v>
      </c>
      <c r="B15" s="9">
        <v>2070292</v>
      </c>
      <c r="C15" s="10" t="s">
        <v>42</v>
      </c>
      <c r="D15" s="11" t="s">
        <v>24</v>
      </c>
      <c r="E15" s="12">
        <v>100843</v>
      </c>
      <c r="F15" s="13">
        <v>9550</v>
      </c>
      <c r="G15" s="13">
        <v>2412</v>
      </c>
      <c r="H15" s="12">
        <v>1635</v>
      </c>
      <c r="I15" s="12">
        <f t="shared" si="0"/>
        <v>92.500917431192661</v>
      </c>
      <c r="J15" s="14">
        <f t="shared" si="1"/>
        <v>777</v>
      </c>
      <c r="K15" s="15">
        <v>19</v>
      </c>
      <c r="L15" s="15">
        <v>24</v>
      </c>
      <c r="M15" s="15">
        <v>24</v>
      </c>
      <c r="N15" s="15">
        <f>M15+P15+R15</f>
        <v>199</v>
      </c>
      <c r="O15" s="15">
        <v>17</v>
      </c>
      <c r="P15" s="15">
        <v>167</v>
      </c>
      <c r="Q15" s="15">
        <v>7</v>
      </c>
      <c r="R15" s="15">
        <v>8</v>
      </c>
      <c r="S15" s="15">
        <v>8</v>
      </c>
      <c r="T15" s="15">
        <v>18</v>
      </c>
      <c r="U15" s="17">
        <v>2018</v>
      </c>
      <c r="V15" s="13">
        <v>151239</v>
      </c>
    </row>
    <row r="16" spans="1:22" x14ac:dyDescent="0.3">
      <c r="A16" s="8" t="s">
        <v>43</v>
      </c>
      <c r="B16" s="18">
        <v>2067871</v>
      </c>
      <c r="C16" s="10" t="s">
        <v>28</v>
      </c>
      <c r="D16" s="11" t="s">
        <v>24</v>
      </c>
      <c r="E16" s="12">
        <v>100843</v>
      </c>
      <c r="F16" s="13">
        <v>7137</v>
      </c>
      <c r="G16" s="13">
        <v>2352</v>
      </c>
      <c r="H16" s="12">
        <v>1098</v>
      </c>
      <c r="I16" s="12">
        <f t="shared" si="0"/>
        <v>204.0072859744991</v>
      </c>
      <c r="J16" s="14">
        <f t="shared" si="1"/>
        <v>1254</v>
      </c>
      <c r="K16" s="15">
        <v>14</v>
      </c>
      <c r="L16" s="15">
        <v>28</v>
      </c>
      <c r="M16" s="15">
        <v>28</v>
      </c>
      <c r="N16" s="15">
        <v>225</v>
      </c>
      <c r="O16" s="15">
        <v>16</v>
      </c>
      <c r="P16" s="15">
        <v>168</v>
      </c>
      <c r="Q16" s="15">
        <v>7</v>
      </c>
      <c r="R16" s="15">
        <v>10</v>
      </c>
      <c r="S16" s="15">
        <v>3</v>
      </c>
      <c r="T16" s="15">
        <v>30</v>
      </c>
      <c r="U16" s="19">
        <v>2018</v>
      </c>
      <c r="V16" s="13">
        <v>224000</v>
      </c>
    </row>
    <row r="17" spans="1:22" x14ac:dyDescent="0.3">
      <c r="A17" s="20" t="s">
        <v>44</v>
      </c>
      <c r="B17" s="21" t="s">
        <v>45</v>
      </c>
      <c r="C17" s="22" t="s">
        <v>46</v>
      </c>
      <c r="D17" s="23" t="s">
        <v>47</v>
      </c>
      <c r="E17" s="24">
        <v>100256</v>
      </c>
      <c r="F17" s="25">
        <v>56169</v>
      </c>
      <c r="G17" s="25">
        <v>19196</v>
      </c>
      <c r="H17" s="24">
        <v>10880</v>
      </c>
      <c r="I17" s="24">
        <f t="shared" si="0"/>
        <v>58.455882352941174</v>
      </c>
      <c r="J17" s="19">
        <f t="shared" si="1"/>
        <v>8316</v>
      </c>
      <c r="K17" s="19">
        <v>181</v>
      </c>
      <c r="L17" s="19">
        <v>286</v>
      </c>
      <c r="M17" s="19">
        <v>352</v>
      </c>
      <c r="N17" s="19">
        <v>605</v>
      </c>
      <c r="O17" s="19">
        <v>55</v>
      </c>
      <c r="P17" s="19">
        <v>906</v>
      </c>
      <c r="Q17" s="19">
        <v>37</v>
      </c>
      <c r="R17" s="19">
        <v>278</v>
      </c>
      <c r="S17" s="19">
        <v>1</v>
      </c>
      <c r="T17" s="19">
        <v>12</v>
      </c>
      <c r="U17" s="19">
        <v>2015</v>
      </c>
      <c r="V17" s="25">
        <v>636000</v>
      </c>
    </row>
    <row r="18" spans="1:22" x14ac:dyDescent="0.3">
      <c r="A18" s="20" t="s">
        <v>48</v>
      </c>
      <c r="B18" s="21" t="s">
        <v>49</v>
      </c>
      <c r="C18" s="22" t="s">
        <v>46</v>
      </c>
      <c r="D18" s="23" t="s">
        <v>47</v>
      </c>
      <c r="E18" s="24">
        <v>100414</v>
      </c>
      <c r="F18" s="25">
        <f>325267/2</f>
        <v>162633.5</v>
      </c>
      <c r="G18" s="25">
        <v>18910</v>
      </c>
      <c r="H18" s="24">
        <v>10983</v>
      </c>
      <c r="I18" s="24">
        <f t="shared" si="0"/>
        <v>220.64372211599746</v>
      </c>
      <c r="J18" s="19">
        <f t="shared" si="1"/>
        <v>7927</v>
      </c>
      <c r="K18" s="19">
        <v>181</v>
      </c>
      <c r="L18" s="19">
        <v>286</v>
      </c>
      <c r="M18" s="19">
        <v>352</v>
      </c>
      <c r="N18" s="19">
        <v>605</v>
      </c>
      <c r="O18" s="19">
        <v>56</v>
      </c>
      <c r="P18" s="19">
        <v>886</v>
      </c>
      <c r="Q18" s="19">
        <v>37</v>
      </c>
      <c r="R18" s="19">
        <v>278</v>
      </c>
      <c r="S18" s="19">
        <v>1</v>
      </c>
      <c r="T18" s="19">
        <v>12</v>
      </c>
      <c r="U18" s="19">
        <v>2015</v>
      </c>
      <c r="V18" s="25">
        <v>2423330</v>
      </c>
    </row>
    <row r="19" spans="1:22" x14ac:dyDescent="0.3">
      <c r="A19" s="20" t="s">
        <v>50</v>
      </c>
      <c r="B19" s="21" t="s">
        <v>51</v>
      </c>
      <c r="C19" s="22" t="s">
        <v>46</v>
      </c>
      <c r="D19" s="23" t="s">
        <v>52</v>
      </c>
      <c r="E19" s="24">
        <v>101291</v>
      </c>
      <c r="F19" s="25">
        <v>149839</v>
      </c>
      <c r="G19" s="25">
        <v>18202</v>
      </c>
      <c r="H19" s="24">
        <v>14917</v>
      </c>
      <c r="I19" s="24">
        <f t="shared" si="0"/>
        <v>168.50137427096601</v>
      </c>
      <c r="J19" s="19">
        <f t="shared" si="1"/>
        <v>3285</v>
      </c>
      <c r="K19" s="19">
        <v>120</v>
      </c>
      <c r="L19" s="19">
        <v>117</v>
      </c>
      <c r="M19" s="19">
        <v>241</v>
      </c>
      <c r="N19" s="19">
        <v>1227</v>
      </c>
      <c r="O19" s="19">
        <v>68</v>
      </c>
      <c r="P19" s="19">
        <v>1483</v>
      </c>
      <c r="Q19" s="19">
        <v>122</v>
      </c>
      <c r="R19" s="19">
        <v>760</v>
      </c>
      <c r="S19" s="19">
        <v>1</v>
      </c>
      <c r="T19" s="19">
        <v>12</v>
      </c>
      <c r="U19" s="19">
        <v>2021</v>
      </c>
      <c r="V19" s="25">
        <v>2513535</v>
      </c>
    </row>
    <row r="20" spans="1:22" x14ac:dyDescent="0.3">
      <c r="A20" s="20" t="s">
        <v>53</v>
      </c>
      <c r="B20" s="21" t="s">
        <v>54</v>
      </c>
      <c r="C20" s="22" t="s">
        <v>55</v>
      </c>
      <c r="D20" s="23" t="s">
        <v>52</v>
      </c>
      <c r="E20" s="24">
        <v>100256</v>
      </c>
      <c r="F20" s="25">
        <v>52519</v>
      </c>
      <c r="G20" s="25">
        <v>10677</v>
      </c>
      <c r="H20" s="24">
        <v>10293</v>
      </c>
      <c r="I20" s="24">
        <f t="shared" si="0"/>
        <v>61.762848537841251</v>
      </c>
      <c r="J20" s="19">
        <f t="shared" si="1"/>
        <v>384</v>
      </c>
      <c r="K20" s="19">
        <v>58</v>
      </c>
      <c r="L20" s="19">
        <v>63</v>
      </c>
      <c r="M20" s="19">
        <v>160</v>
      </c>
      <c r="N20" s="19">
        <v>178</v>
      </c>
      <c r="O20" s="19">
        <v>25</v>
      </c>
      <c r="P20" s="19">
        <v>846</v>
      </c>
      <c r="Q20" s="19">
        <v>3</v>
      </c>
      <c r="R20" s="19">
        <v>14</v>
      </c>
      <c r="S20" s="19">
        <v>1</v>
      </c>
      <c r="T20" s="19">
        <v>0</v>
      </c>
      <c r="U20" s="19">
        <v>2014</v>
      </c>
      <c r="V20" s="25">
        <v>635725</v>
      </c>
    </row>
    <row r="21" spans="1:22" x14ac:dyDescent="0.3">
      <c r="A21" s="20" t="s">
        <v>56</v>
      </c>
      <c r="B21" s="21" t="s">
        <v>57</v>
      </c>
      <c r="C21" s="22" t="s">
        <v>55</v>
      </c>
      <c r="D21" s="23" t="s">
        <v>52</v>
      </c>
      <c r="E21" s="24">
        <v>100761</v>
      </c>
      <c r="F21" s="25">
        <v>158212</v>
      </c>
      <c r="G21" s="25">
        <v>21654</v>
      </c>
      <c r="H21" s="24">
        <v>21209</v>
      </c>
      <c r="I21" s="24">
        <f t="shared" si="0"/>
        <v>85.388278560988255</v>
      </c>
      <c r="J21" s="19">
        <f t="shared" si="1"/>
        <v>445</v>
      </c>
      <c r="K21" s="19">
        <v>80</v>
      </c>
      <c r="L21" s="19">
        <v>102</v>
      </c>
      <c r="M21" s="19">
        <v>450</v>
      </c>
      <c r="N21" s="19">
        <v>540</v>
      </c>
      <c r="O21" s="19">
        <v>32</v>
      </c>
      <c r="P21" s="19">
        <v>1789</v>
      </c>
      <c r="Q21" s="19">
        <v>7</v>
      </c>
      <c r="R21" s="19">
        <v>38</v>
      </c>
      <c r="S21" s="19">
        <v>1</v>
      </c>
      <c r="T21" s="19">
        <v>0</v>
      </c>
      <c r="U21" s="19">
        <v>2018</v>
      </c>
      <c r="V21" s="25">
        <v>1811000</v>
      </c>
    </row>
    <row r="22" spans="1:22" x14ac:dyDescent="0.3">
      <c r="A22" s="20" t="s">
        <v>58</v>
      </c>
      <c r="B22" s="21" t="s">
        <v>59</v>
      </c>
      <c r="C22" s="22" t="s">
        <v>55</v>
      </c>
      <c r="D22" s="23" t="s">
        <v>52</v>
      </c>
      <c r="E22" s="24">
        <v>100761</v>
      </c>
      <c r="F22" s="25">
        <v>103500</v>
      </c>
      <c r="G22" s="25">
        <v>21337</v>
      </c>
      <c r="H22" s="24">
        <v>17230</v>
      </c>
      <c r="I22" s="24">
        <f t="shared" si="0"/>
        <v>93.499709808473597</v>
      </c>
      <c r="J22" s="19">
        <f t="shared" si="1"/>
        <v>4107</v>
      </c>
      <c r="K22" s="19">
        <v>38</v>
      </c>
      <c r="L22" s="19">
        <v>49</v>
      </c>
      <c r="M22" s="19">
        <v>520</v>
      </c>
      <c r="N22" s="19">
        <v>668</v>
      </c>
      <c r="O22" s="19">
        <v>21</v>
      </c>
      <c r="P22" s="19">
        <v>520</v>
      </c>
      <c r="Q22" s="19">
        <v>3</v>
      </c>
      <c r="R22" s="19">
        <v>12</v>
      </c>
      <c r="S22" s="19">
        <v>1</v>
      </c>
      <c r="T22" s="19">
        <v>0</v>
      </c>
      <c r="U22" s="19">
        <v>2018</v>
      </c>
      <c r="V22" s="25">
        <v>1611000</v>
      </c>
    </row>
    <row r="23" spans="1:22" x14ac:dyDescent="0.3">
      <c r="A23" s="20" t="s">
        <v>60</v>
      </c>
      <c r="B23" s="21" t="s">
        <v>61</v>
      </c>
      <c r="C23" s="22" t="s">
        <v>62</v>
      </c>
      <c r="D23" s="23" t="s">
        <v>47</v>
      </c>
      <c r="E23" s="24">
        <v>101076</v>
      </c>
      <c r="F23" s="25">
        <v>205869</v>
      </c>
      <c r="G23" s="25">
        <v>33919</v>
      </c>
      <c r="H23" s="24">
        <v>27353</v>
      </c>
      <c r="I23" s="24">
        <f t="shared" si="0"/>
        <v>137.54279238109166</v>
      </c>
      <c r="J23" s="19">
        <f t="shared" si="1"/>
        <v>6566</v>
      </c>
      <c r="K23" s="19">
        <v>98</v>
      </c>
      <c r="L23" s="19">
        <v>112</v>
      </c>
      <c r="M23" s="19">
        <v>238</v>
      </c>
      <c r="N23" s="19">
        <v>300</v>
      </c>
      <c r="O23" s="19">
        <v>74</v>
      </c>
      <c r="P23" s="19">
        <v>2044</v>
      </c>
      <c r="Q23" s="19">
        <v>44</v>
      </c>
      <c r="R23" s="19">
        <v>185</v>
      </c>
      <c r="S23" s="19">
        <v>1</v>
      </c>
      <c r="T23" s="19">
        <v>40</v>
      </c>
      <c r="U23" s="19">
        <v>2019</v>
      </c>
      <c r="V23" s="25">
        <v>3762208</v>
      </c>
    </row>
    <row r="24" spans="1:22" x14ac:dyDescent="0.3">
      <c r="A24" s="20" t="s">
        <v>63</v>
      </c>
      <c r="B24" s="21" t="s">
        <v>64</v>
      </c>
      <c r="C24" s="22" t="s">
        <v>62</v>
      </c>
      <c r="D24" s="23" t="s">
        <v>47</v>
      </c>
      <c r="E24" s="24">
        <v>101255</v>
      </c>
      <c r="F24" s="25">
        <v>200823</v>
      </c>
      <c r="G24" s="25">
        <v>29000</v>
      </c>
      <c r="H24" s="24">
        <v>18141</v>
      </c>
      <c r="I24" s="24">
        <f t="shared" si="0"/>
        <v>297.77851276114876</v>
      </c>
      <c r="J24" s="19">
        <f t="shared" si="1"/>
        <v>10859</v>
      </c>
      <c r="K24" s="19">
        <v>47</v>
      </c>
      <c r="L24" s="19">
        <v>56</v>
      </c>
      <c r="M24" s="19">
        <v>100</v>
      </c>
      <c r="N24" s="19">
        <v>116</v>
      </c>
      <c r="O24" s="19">
        <v>30</v>
      </c>
      <c r="P24" s="19">
        <v>1281</v>
      </c>
      <c r="Q24" s="19">
        <v>27</v>
      </c>
      <c r="R24" s="19">
        <v>70</v>
      </c>
      <c r="S24" s="19">
        <v>1</v>
      </c>
      <c r="T24" s="19">
        <v>100</v>
      </c>
      <c r="U24" s="19">
        <v>2021</v>
      </c>
      <c r="V24" s="25">
        <v>5402000</v>
      </c>
    </row>
    <row r="25" spans="1:22" x14ac:dyDescent="0.3">
      <c r="A25" s="20" t="s">
        <v>65</v>
      </c>
      <c r="B25" s="21" t="s">
        <v>66</v>
      </c>
      <c r="C25" s="22" t="s">
        <v>62</v>
      </c>
      <c r="D25" s="23" t="s">
        <v>52</v>
      </c>
      <c r="E25" s="24">
        <v>101291</v>
      </c>
      <c r="F25" s="25">
        <f>70559+30031</f>
        <v>100590</v>
      </c>
      <c r="G25" s="25">
        <f>12379+6223</f>
        <v>18602</v>
      </c>
      <c r="H25" s="24">
        <f>9281+4922</f>
        <v>14203</v>
      </c>
      <c r="I25" s="24">
        <f t="shared" si="0"/>
        <v>164.67316764063929</v>
      </c>
      <c r="J25" s="19">
        <f t="shared" si="1"/>
        <v>4399</v>
      </c>
      <c r="K25" s="19">
        <f>83+50</f>
        <v>133</v>
      </c>
      <c r="L25" s="19">
        <f>114+67</f>
        <v>181</v>
      </c>
      <c r="M25" s="19">
        <v>275</v>
      </c>
      <c r="N25" s="19">
        <v>315</v>
      </c>
      <c r="O25" s="19">
        <f>77+41</f>
        <v>118</v>
      </c>
      <c r="P25" s="19">
        <f>793+383</f>
        <v>1176</v>
      </c>
      <c r="Q25" s="19">
        <f>81+56</f>
        <v>137</v>
      </c>
      <c r="R25" s="19">
        <f>271+196</f>
        <v>467</v>
      </c>
      <c r="S25" s="19">
        <v>1</v>
      </c>
      <c r="T25" s="19">
        <v>15</v>
      </c>
      <c r="U25" s="19">
        <v>2021</v>
      </c>
      <c r="V25" s="25">
        <v>2338853</v>
      </c>
    </row>
    <row r="26" spans="1:22" x14ac:dyDescent="0.3">
      <c r="A26" s="20" t="s">
        <v>67</v>
      </c>
      <c r="B26" s="21" t="s">
        <v>68</v>
      </c>
      <c r="C26" s="22" t="s">
        <v>62</v>
      </c>
      <c r="D26" s="23" t="s">
        <v>47</v>
      </c>
      <c r="E26" s="24">
        <v>101456</v>
      </c>
      <c r="F26" s="25">
        <f>120000+27382</f>
        <v>147382</v>
      </c>
      <c r="G26" s="25">
        <v>15950</v>
      </c>
      <c r="H26" s="24">
        <v>12170</v>
      </c>
      <c r="I26" s="24">
        <f t="shared" si="0"/>
        <v>180.77239112571897</v>
      </c>
      <c r="J26" s="19">
        <f t="shared" si="1"/>
        <v>3780</v>
      </c>
      <c r="K26" s="19">
        <v>132</v>
      </c>
      <c r="L26" s="19">
        <v>155</v>
      </c>
      <c r="M26" s="19">
        <v>218</v>
      </c>
      <c r="N26" s="19">
        <v>255</v>
      </c>
      <c r="O26" s="19">
        <v>87</v>
      </c>
      <c r="P26" s="19">
        <v>1234</v>
      </c>
      <c r="Q26" s="19">
        <v>64</v>
      </c>
      <c r="R26" s="19">
        <v>135</v>
      </c>
      <c r="S26" s="19">
        <v>1</v>
      </c>
      <c r="T26" s="19">
        <v>40</v>
      </c>
      <c r="U26" s="19">
        <v>2021</v>
      </c>
      <c r="V26" s="25">
        <v>2200000</v>
      </c>
    </row>
    <row r="27" spans="1:22" x14ac:dyDescent="0.3">
      <c r="A27" s="20" t="s">
        <v>69</v>
      </c>
      <c r="B27" s="23" t="s">
        <v>70</v>
      </c>
      <c r="C27" s="22" t="s">
        <v>62</v>
      </c>
      <c r="D27" s="23" t="s">
        <v>47</v>
      </c>
      <c r="E27" s="19">
        <v>101091</v>
      </c>
      <c r="F27" s="25">
        <f>84209+45696</f>
        <v>129905</v>
      </c>
      <c r="G27" s="25">
        <v>17850</v>
      </c>
      <c r="H27" s="19">
        <v>13879</v>
      </c>
      <c r="I27" s="24">
        <f t="shared" si="0"/>
        <v>148.8418473953455</v>
      </c>
      <c r="J27" s="19">
        <f t="shared" si="1"/>
        <v>3971</v>
      </c>
      <c r="K27" s="19">
        <v>242</v>
      </c>
      <c r="L27" s="19">
        <v>258</v>
      </c>
      <c r="M27" s="19">
        <v>312</v>
      </c>
      <c r="N27" s="19">
        <v>394</v>
      </c>
      <c r="O27" s="19">
        <v>114</v>
      </c>
      <c r="P27" s="19">
        <v>1216</v>
      </c>
      <c r="Q27" s="19">
        <v>77</v>
      </c>
      <c r="R27" s="19">
        <v>172</v>
      </c>
      <c r="S27" s="19">
        <v>2</v>
      </c>
      <c r="T27" s="19">
        <v>60</v>
      </c>
      <c r="U27" s="19">
        <v>2021</v>
      </c>
      <c r="V27" s="25">
        <v>2065776</v>
      </c>
    </row>
    <row r="28" spans="1:22" x14ac:dyDescent="0.3">
      <c r="A28" s="20" t="s">
        <v>71</v>
      </c>
      <c r="B28" s="23" t="s">
        <v>72</v>
      </c>
      <c r="C28" s="22" t="s">
        <v>62</v>
      </c>
      <c r="D28" s="23" t="s">
        <v>47</v>
      </c>
      <c r="E28" s="19">
        <v>180006</v>
      </c>
      <c r="F28" s="25">
        <f>89764+49400</f>
        <v>139164</v>
      </c>
      <c r="G28" s="25">
        <v>18024</v>
      </c>
      <c r="H28" s="19">
        <v>13454</v>
      </c>
      <c r="I28" s="24">
        <f t="shared" si="0"/>
        <v>171.39884049353353</v>
      </c>
      <c r="J28" s="19">
        <f t="shared" si="1"/>
        <v>4570</v>
      </c>
      <c r="K28" s="19">
        <v>258</v>
      </c>
      <c r="L28" s="19">
        <v>276</v>
      </c>
      <c r="M28" s="19">
        <v>452</v>
      </c>
      <c r="N28" s="19">
        <v>471</v>
      </c>
      <c r="O28" s="19">
        <v>91</v>
      </c>
      <c r="P28" s="19">
        <v>1040</v>
      </c>
      <c r="Q28" s="19">
        <v>46</v>
      </c>
      <c r="R28" s="19">
        <v>94</v>
      </c>
      <c r="S28" s="19">
        <v>1</v>
      </c>
      <c r="T28" s="19">
        <v>55</v>
      </c>
      <c r="U28" s="19">
        <v>2018</v>
      </c>
      <c r="V28" s="25">
        <v>2306000</v>
      </c>
    </row>
  </sheetData>
  <sheetProtection selectLockedCells="1" selectUnlockedCells="1"/>
  <autoFilter ref="A1:U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all data</vt:lpstr>
      <vt:lpstr>'all data'!__xlnm__FilterDatabase</vt:lpstr>
      <vt:lpstr>'all data'!Excel_BuiltIn__FilterDatabase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SOUJANYA P M</dc:creator>
  <cp:lastModifiedBy>SOUJANYA P M</cp:lastModifiedBy>
  <dcterms:created xsi:type="dcterms:W3CDTF">2022-02-25T04:50:37Z</dcterms:created>
  <dcterms:modified xsi:type="dcterms:W3CDTF">2022-02-25T18:08:34Z</dcterms:modified>
</cp:coreProperties>
</file>