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20" yWindow="720" windowWidth="24880" windowHeight="1432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2" l="1"/>
  <c r="M75" i="2"/>
  <c r="N75" i="2"/>
  <c r="C75" i="2"/>
  <c r="D75" i="2"/>
  <c r="E75" i="2"/>
  <c r="F75" i="2"/>
  <c r="G75" i="2"/>
  <c r="H75" i="2"/>
  <c r="I75" i="2"/>
  <c r="J75" i="2"/>
  <c r="K75" i="2"/>
  <c r="B75" i="2"/>
  <c r="O64" i="2"/>
  <c r="O65" i="2"/>
  <c r="O66" i="2"/>
  <c r="O67" i="2"/>
  <c r="O68" i="2"/>
  <c r="O69" i="2"/>
  <c r="O70" i="2"/>
  <c r="O71" i="2"/>
  <c r="O63" i="2"/>
  <c r="B78" i="2"/>
  <c r="N78" i="2"/>
  <c r="L78" i="2"/>
  <c r="M78" i="2"/>
  <c r="C78" i="2"/>
  <c r="D78" i="2"/>
  <c r="E78" i="2"/>
  <c r="F78" i="2"/>
  <c r="G78" i="2"/>
  <c r="H78" i="2"/>
  <c r="I78" i="2"/>
  <c r="J78" i="2"/>
  <c r="K78" i="2"/>
  <c r="M72" i="2"/>
  <c r="N72" i="2"/>
  <c r="M73" i="2"/>
  <c r="N73" i="2"/>
  <c r="M74" i="2"/>
  <c r="N74" i="2"/>
  <c r="C72" i="2"/>
  <c r="D72" i="2"/>
  <c r="E72" i="2"/>
  <c r="F72" i="2"/>
  <c r="G72" i="2"/>
  <c r="H72" i="2"/>
  <c r="I72" i="2"/>
  <c r="J72" i="2"/>
  <c r="K72" i="2"/>
  <c r="L72" i="2"/>
  <c r="C73" i="2"/>
  <c r="D73" i="2"/>
  <c r="E73" i="2"/>
  <c r="F73" i="2"/>
  <c r="G73" i="2"/>
  <c r="H73" i="2"/>
  <c r="I73" i="2"/>
  <c r="J73" i="2"/>
  <c r="K73" i="2"/>
  <c r="L73" i="2"/>
  <c r="C74" i="2"/>
  <c r="D74" i="2"/>
  <c r="E74" i="2"/>
  <c r="F74" i="2"/>
  <c r="G74" i="2"/>
  <c r="H74" i="2"/>
  <c r="I74" i="2"/>
  <c r="J74" i="2"/>
  <c r="K74" i="2"/>
  <c r="L74" i="2"/>
  <c r="B74" i="2"/>
  <c r="B73" i="2"/>
  <c r="B72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B65" i="2"/>
  <c r="B66" i="2"/>
  <c r="B67" i="2"/>
  <c r="B68" i="2"/>
  <c r="B69" i="2"/>
  <c r="B70" i="2"/>
  <c r="B71" i="2"/>
  <c r="B63" i="2"/>
  <c r="L61" i="2"/>
  <c r="M61" i="2"/>
  <c r="N61" i="2"/>
  <c r="C61" i="2"/>
  <c r="D61" i="2"/>
  <c r="E61" i="2"/>
  <c r="F61" i="2"/>
  <c r="G61" i="2"/>
  <c r="H61" i="2"/>
  <c r="I61" i="2"/>
  <c r="J61" i="2"/>
  <c r="K61" i="2"/>
  <c r="B6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B53" i="2"/>
  <c r="B54" i="2"/>
  <c r="B55" i="2"/>
  <c r="B56" i="2"/>
  <c r="B57" i="2"/>
  <c r="B58" i="2"/>
  <c r="B59" i="2"/>
  <c r="B60" i="2"/>
  <c r="B52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C26" i="2"/>
  <c r="D26" i="2"/>
  <c r="E26" i="2"/>
  <c r="F26" i="2"/>
  <c r="B26" i="2"/>
  <c r="L29" i="3"/>
  <c r="L28" i="3"/>
  <c r="L27" i="3"/>
  <c r="L31" i="3"/>
  <c r="L26" i="3"/>
  <c r="L25" i="3"/>
  <c r="L24" i="3"/>
  <c r="L23" i="3"/>
  <c r="L22" i="3"/>
  <c r="L21" i="3"/>
  <c r="C22" i="3"/>
  <c r="B23" i="3"/>
  <c r="B24" i="3"/>
  <c r="B25" i="3"/>
  <c r="C23" i="2"/>
  <c r="D23" i="2"/>
  <c r="E23" i="2"/>
  <c r="F23" i="2"/>
  <c r="G23" i="2"/>
  <c r="B23" i="2"/>
  <c r="G15" i="2"/>
  <c r="G16" i="2"/>
  <c r="G17" i="2"/>
  <c r="G18" i="2"/>
  <c r="G19" i="2"/>
  <c r="G20" i="2"/>
  <c r="G21" i="2"/>
  <c r="G22" i="2"/>
  <c r="G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C14" i="2"/>
  <c r="D14" i="2"/>
  <c r="E14" i="2"/>
  <c r="F14" i="2"/>
  <c r="B14" i="2"/>
</calcChain>
</file>

<file path=xl/sharedStrings.xml><?xml version="1.0" encoding="utf-8"?>
<sst xmlns="http://schemas.openxmlformats.org/spreadsheetml/2006/main" count="323" uniqueCount="232">
  <si>
    <t>Aoyama Gakuin University</t>
  </si>
  <si>
    <t>Doshisha University</t>
  </si>
  <si>
    <t>Kagoshima University</t>
  </si>
  <si>
    <t>Japan Advanced Institute of Science and Technology</t>
  </si>
  <si>
    <t>Nihon University</t>
  </si>
  <si>
    <t>Gunma University</t>
  </si>
  <si>
    <t>Bunkyo University</t>
  </si>
  <si>
    <t>Daito Bunka University</t>
  </si>
  <si>
    <t>Fukuoka Prefectural University</t>
  </si>
  <si>
    <t>Fukuoka Women's University</t>
  </si>
  <si>
    <t>Fukushima Medical University</t>
  </si>
  <si>
    <t>Gakushuin Women's College</t>
  </si>
  <si>
    <t>Hosei University</t>
  </si>
  <si>
    <t>International Christian University</t>
  </si>
  <si>
    <t>J. F. Oberlin University</t>
  </si>
  <si>
    <t>Japan Women's University</t>
  </si>
  <si>
    <t>Jichi Medical University</t>
  </si>
  <si>
    <t>Kanazawa College of Art</t>
  </si>
  <si>
    <t>Kanazawa Medical University</t>
  </si>
  <si>
    <t>Kansai University</t>
  </si>
  <si>
    <t>Kobe Women's University</t>
  </si>
  <si>
    <t>Kyushu Dental University</t>
  </si>
  <si>
    <t>Musashi University</t>
  </si>
  <si>
    <t>Rissho University</t>
  </si>
  <si>
    <t>Toyama Prefectural University</t>
  </si>
  <si>
    <t>Nara Institute of Science and Technology</t>
  </si>
  <si>
    <t>National Institute of Fitness and Sports in Kanoya</t>
  </si>
  <si>
    <t>Oita University</t>
  </si>
  <si>
    <t>Osaka Kyoiku University</t>
  </si>
  <si>
    <t>University of Fukui</t>
  </si>
  <si>
    <t>Tokyo Medical University</t>
  </si>
  <si>
    <t>Ochanomizu University</t>
  </si>
  <si>
    <t>Meiji University</t>
  </si>
  <si>
    <t>Asia University</t>
  </si>
  <si>
    <t>RIKEN</t>
  </si>
  <si>
    <t>Aichi Gakuin University</t>
  </si>
  <si>
    <t>Aichi Medical University</t>
  </si>
  <si>
    <t>Azabu University</t>
  </si>
  <si>
    <t>Bunka Fashion Graduate University</t>
  </si>
  <si>
    <t>Chubu University</t>
  </si>
  <si>
    <t>Chuo University</t>
  </si>
  <si>
    <t>Dokkyo Medical University</t>
  </si>
  <si>
    <t>Fukuoka University</t>
  </si>
  <si>
    <t>Gakushuin University</t>
  </si>
  <si>
    <t>Graduate Institute for Entrepreneurial Studies</t>
  </si>
  <si>
    <t>Hiroshima City University</t>
  </si>
  <si>
    <t>Hokkai-Gakuen University</t>
  </si>
  <si>
    <t>Institute of Advanced Media Arts and Sciences</t>
  </si>
  <si>
    <t>International University of Japan</t>
  </si>
  <si>
    <t>Kanagawa Institute of Technology</t>
  </si>
  <si>
    <t>Kanagawa University</t>
  </si>
  <si>
    <t>Kawasaki Medical School</t>
  </si>
  <si>
    <t>Kobe City University of Foreign Studies</t>
  </si>
  <si>
    <t>Kobe Design University</t>
  </si>
  <si>
    <t>Kochi University of Technology</t>
  </si>
  <si>
    <t>Kogakuin University</t>
  </si>
  <si>
    <t>Kokushikan University</t>
  </si>
  <si>
    <t>Kyorin University</t>
  </si>
  <si>
    <t>Kyushu Sangyo University</t>
  </si>
  <si>
    <t>Meiji Gakuin University</t>
  </si>
  <si>
    <t>MEIKAI University</t>
  </si>
  <si>
    <t>Musashino Art University</t>
  </si>
  <si>
    <t>Nagoya University of Foreign Studies</t>
  </si>
  <si>
    <t>Nanzan University</t>
  </si>
  <si>
    <t>Nippon Institute of Technology</t>
  </si>
  <si>
    <t>Nishogakusha University</t>
  </si>
  <si>
    <t>Okinawa Prefectural University of Arts</t>
  </si>
  <si>
    <t>Prefectural University of Hiroshima</t>
  </si>
  <si>
    <t>Rakuno Gakuen University</t>
  </si>
  <si>
    <t>Rikkyo University</t>
  </si>
  <si>
    <t>Ritsumeikan Asia Pacific University</t>
  </si>
  <si>
    <t>Ryukoku University</t>
  </si>
  <si>
    <t>Seinan Gakuin University</t>
  </si>
  <si>
    <t>Senshu University</t>
  </si>
  <si>
    <t>Setsunan University</t>
  </si>
  <si>
    <t>Shirayuri College</t>
  </si>
  <si>
    <t>Showa Women's University</t>
  </si>
  <si>
    <t>Takushoku University</t>
  </si>
  <si>
    <t>Tama Art University</t>
  </si>
  <si>
    <t>Teikyo University</t>
  </si>
  <si>
    <t>Tenri University</t>
  </si>
  <si>
    <t>The Kyoto College of Graduate Studies for Informatics</t>
  </si>
  <si>
    <t>The Nippon Dental University</t>
  </si>
  <si>
    <t>The University of Aizu</t>
  </si>
  <si>
    <t>Toho University</t>
  </si>
  <si>
    <t>Tohoku Institute of Technology</t>
  </si>
  <si>
    <t>Tokiwa University</t>
  </si>
  <si>
    <t>Tokyo Denki University</t>
  </si>
  <si>
    <t>Tokyo Woman's Christian University</t>
  </si>
  <si>
    <t>Tokyo Women’s Medical University</t>
  </si>
  <si>
    <t>Tokyo Zokei University</t>
  </si>
  <si>
    <t>Tokyo University of ScienceYamaguchi</t>
  </si>
  <si>
    <t>University of Shizuoka</t>
  </si>
  <si>
    <t>Aichi University of Education</t>
  </si>
  <si>
    <t>Akita University</t>
  </si>
  <si>
    <t>Asahikawa Medical University</t>
  </si>
  <si>
    <t>Fukuoka University of Education</t>
  </si>
  <si>
    <t>Fukushima University</t>
  </si>
  <si>
    <t>Hamamatsu University School of Medicine</t>
  </si>
  <si>
    <t>Hirosaki University</t>
  </si>
  <si>
    <t>Hokkaido University of Education</t>
  </si>
  <si>
    <t>Hyogo University of Teacher Education</t>
  </si>
  <si>
    <t>Ibaraki University</t>
  </si>
  <si>
    <t>Iwate University</t>
  </si>
  <si>
    <t>Joetsu University of Education</t>
  </si>
  <si>
    <t>Kagawa University</t>
  </si>
  <si>
    <t>Kitami Institute of Technology</t>
  </si>
  <si>
    <t>Kochi University</t>
  </si>
  <si>
    <t>Kyoto Institute of Technology</t>
  </si>
  <si>
    <t>Kyoto University of Education</t>
  </si>
  <si>
    <t>Mie University</t>
  </si>
  <si>
    <t>Miyagi University of Education</t>
  </si>
  <si>
    <t>Muroran Institute of Technology</t>
  </si>
  <si>
    <t>Nagaoka University of Technology</t>
  </si>
  <si>
    <t>Nagoya Institute of Technology</t>
  </si>
  <si>
    <t>Nara University of Education</t>
  </si>
  <si>
    <t>Nara Women's University</t>
  </si>
  <si>
    <t>Naruto University of Education</t>
  </si>
  <si>
    <t>National Graduate Institute for Policy Studies</t>
  </si>
  <si>
    <t>Obihiro University of Agriculture and Veterinary Medicine</t>
  </si>
  <si>
    <t>Otaru University of Commerce</t>
  </si>
  <si>
    <t>Saga University</t>
  </si>
  <si>
    <t>Shiga University</t>
  </si>
  <si>
    <t>Shiga University of Medical Science</t>
  </si>
  <si>
    <t>Shimane University</t>
  </si>
  <si>
    <t>Shizuoka University</t>
  </si>
  <si>
    <t>The University of Electro-Communications</t>
  </si>
  <si>
    <t>Tokyo Gakugei University</t>
  </si>
  <si>
    <t>Tokyo University of Foreign Studies</t>
  </si>
  <si>
    <t>Tokyo University of the Arts</t>
  </si>
  <si>
    <t>University of Miyazaki</t>
  </si>
  <si>
    <t>University of the Ryukyus</t>
  </si>
  <si>
    <t>University of Toyama</t>
  </si>
  <si>
    <t>University of Yamanashi</t>
  </si>
  <si>
    <t>Utsunomiya University</t>
  </si>
  <si>
    <t>Wakayama University</t>
  </si>
  <si>
    <t>Yamagata University</t>
  </si>
  <si>
    <t>University Of Occupational and Environmental Health</t>
  </si>
  <si>
    <t>Fujita Health University</t>
  </si>
  <si>
    <t>Kurume University</t>
  </si>
  <si>
    <t>Jikei University School of Medicine</t>
  </si>
  <si>
    <t>Nippon Medical School</t>
  </si>
  <si>
    <t>Nagoya City University</t>
  </si>
  <si>
    <t>SOKENDAI (The Graduate University for Advanced Studies)</t>
  </si>
  <si>
    <t>Your scores</t>
  </si>
  <si>
    <t>Your peers</t>
  </si>
  <si>
    <t>Cardiff University</t>
  </si>
  <si>
    <t>Humboldt University of Berlin</t>
  </si>
  <si>
    <t>KU Leuven</t>
  </si>
  <si>
    <t>McGill University</t>
  </si>
  <si>
    <t>University College London</t>
  </si>
  <si>
    <t>University of California, Santa Barbara</t>
  </si>
  <si>
    <t>University of Illinois at Urbana-Champaign</t>
  </si>
  <si>
    <t>École Normale Supérieure</t>
  </si>
  <si>
    <t>École Polytechnique Fédérale de Lausanne</t>
  </si>
  <si>
    <t>The University of Tokyo</t>
  </si>
  <si>
    <t>i-20654321</t>
  </si>
  <si>
    <t>Kyoto University</t>
  </si>
  <si>
    <t>i-78989141</t>
  </si>
  <si>
    <t>Waseda University</t>
  </si>
  <si>
    <t>i-20054232</t>
  </si>
  <si>
    <t>351-400</t>
  </si>
  <si>
    <t>None</t>
  </si>
  <si>
    <t>Name</t>
  </si>
  <si>
    <t>Above</t>
  </si>
  <si>
    <t>Overall</t>
  </si>
  <si>
    <t>Teaching</t>
  </si>
  <si>
    <t>Research</t>
  </si>
  <si>
    <t>Citations</t>
  </si>
  <si>
    <t>Ind  Income</t>
  </si>
  <si>
    <t>International</t>
  </si>
  <si>
    <t>University of Tokyo</t>
  </si>
  <si>
    <t>i-17479913</t>
  </si>
  <si>
    <t>201–250</t>
  </si>
  <si>
    <t>Tohoku University</t>
  </si>
  <si>
    <t>na</t>
  </si>
  <si>
    <t>i-44637141</t>
  </si>
  <si>
    <t>Tokyo Institute of Technology</t>
  </si>
  <si>
    <t>i-41457091</t>
  </si>
  <si>
    <t>251–300</t>
  </si>
  <si>
    <t>Osaka University</t>
  </si>
  <si>
    <t>i-17590221</t>
  </si>
  <si>
    <t>226-250</t>
  </si>
  <si>
    <t>301–350</t>
  </si>
  <si>
    <t>Nagoya University</t>
  </si>
  <si>
    <t>i-80294743</t>
  </si>
  <si>
    <t>401–500</t>
  </si>
  <si>
    <t>Hokkaido University</t>
  </si>
  <si>
    <t>i-82008222</t>
  </si>
  <si>
    <t>Kyushu University</t>
  </si>
  <si>
    <t>i-87928844</t>
  </si>
  <si>
    <t>301-350</t>
  </si>
  <si>
    <t>University of Tsukuba</t>
  </si>
  <si>
    <t>i-25126621</t>
  </si>
  <si>
    <t>501–600</t>
  </si>
  <si>
    <t>Keio University</t>
  </si>
  <si>
    <t>601–800</t>
  </si>
  <si>
    <t>Cit</t>
  </si>
  <si>
    <t>§</t>
  </si>
  <si>
    <t>Industry income</t>
  </si>
  <si>
    <t>International outlook</t>
  </si>
  <si>
    <t>Doctorate to bachelor awarded</t>
  </si>
  <si>
    <t>Doctorate awarded to academic staff</t>
  </si>
  <si>
    <t>Teaching reputation</t>
  </si>
  <si>
    <t>Institutional income to academic staff</t>
  </si>
  <si>
    <t>Students to academic staff</t>
  </si>
  <si>
    <t>Papers to academic staff</t>
  </si>
  <si>
    <t>Research income to academic staff</t>
  </si>
  <si>
    <t>Research reputation</t>
  </si>
  <si>
    <t>Citation impact</t>
  </si>
  <si>
    <t>Industry income to academic staff</t>
  </si>
  <si>
    <t>International staff</t>
  </si>
  <si>
    <t>Coauthorship</t>
  </si>
  <si>
    <t>International students</t>
  </si>
  <si>
    <t>Worldwide</t>
  </si>
  <si>
    <t>Top*</t>
  </si>
  <si>
    <t>Median</t>
  </si>
  <si>
    <t>Bottom*</t>
  </si>
  <si>
    <t>In Citation impact you are most similar to X (96% similar), and most different to Y (80% similar).</t>
  </si>
  <si>
    <t>In Industry income to academic staff you are most similar to X (87% similar), and most different to Y (43% similar).</t>
  </si>
  <si>
    <t>In International staff you are most similar to X (100% similar), and most different to Y (27% similar).</t>
  </si>
  <si>
    <t>In Coauthorship you are most similar to X (99% similar), and most different to Y (34% similar).</t>
  </si>
  <si>
    <t>In International students you are most similar to X (98% similar), and most different to Y (45% similar).</t>
  </si>
  <si>
    <t>In Doctorate to bachelor awarded you are most similar to École Polytechnique Fédérale de Lausanne (88% similar with a score of ), and most different to École Normale Supérieure (54% similar).</t>
  </si>
  <si>
    <t>At the metrics level, overall you are most similar to University College London, followed by École Polytechnique Fédérale de Lausanne and McGill University (all above 80% similar).  You are least similar to Cardiff University and École Normale Supérieure (both below 70% similar). The metric in which you are most like your peers is Citation Impact, the metric in which you are most different from your peers is Industry Income to academic staff.</t>
  </si>
  <si>
    <t>In Doctorate awarded to academic staff you are most similar to University College London (98% similar), and most different to Humboldt University of Berlin (59% similar).</t>
  </si>
  <si>
    <t>In Teaching reputation you are most similar to University College London (97% similar), and most different to Cardiff University (16% similar).</t>
  </si>
  <si>
    <t>In Institutional income to academic staff you are most similar to KU Leuven (94% similar), and most different to Cardiff University (66% similar).</t>
  </si>
  <si>
    <t>In Students to academic staff you are most similar to McGill University (93% similar), and most different to École Normale Supérieure (37% similar).</t>
  </si>
  <si>
    <t>In Papers to academic staff you are most similar to McGill University (98% similar), and most different to École Polytechnique Fédérale de Lausanne, École Normale Supérieure, and Cardiff University (64% similar).</t>
  </si>
  <si>
    <t>In Research income to academic staff you are most similar to KU Leuven (99% similar), and most different to Cardiff University (38% similar).</t>
  </si>
  <si>
    <t>In Research reputation you are most similar to University College London (98% similar), and most different to Cardiff University (21% similar).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</si>
</sst>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sz val="11"/>
      <color theme="1"/>
      <name val="Calibri"/>
      <family val="2"/>
      <scheme val="minor"/>
    </font>
    <font>
      <sz val="11"/>
      <name val="Arial"/>
    </font>
    <font>
      <sz val="11"/>
      <color rgb="FF000000"/>
      <name val="Calibri"/>
    </font>
    <font>
      <sz val="11"/>
      <color rgb="FF303030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9" fontId="0" fillId="0" borderId="0" xfId="1" applyFont="1"/>
    <xf numFmtId="0" fontId="9" fillId="0" borderId="0" xfId="0" applyFont="1"/>
    <xf numFmtId="0" fontId="10" fillId="0" borderId="0" xfId="0" applyFont="1"/>
    <xf numFmtId="9" fontId="0" fillId="0" borderId="0" xfId="0" applyNumberFormat="1"/>
    <xf numFmtId="9" fontId="2" fillId="0" borderId="0" xfId="0" applyNumberFormat="1" applyFont="1"/>
    <xf numFmtId="168" fontId="0" fillId="0" borderId="0" xfId="0" applyNumberFormat="1"/>
    <xf numFmtId="0" fontId="5" fillId="0" borderId="0" xfId="0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workbookViewId="0">
      <selection activeCell="A145" sqref="A145"/>
    </sheetView>
  </sheetViews>
  <sheetFormatPr baseColWidth="10" defaultRowHeight="15" x14ac:dyDescent="0"/>
  <cols>
    <col min="1" max="1" width="28.6640625" customWidth="1"/>
  </cols>
  <sheetData>
    <row r="1" spans="1:2">
      <c r="A1">
        <v>1</v>
      </c>
      <c r="B1" t="s">
        <v>0</v>
      </c>
    </row>
    <row r="2" spans="1:2">
      <c r="A2">
        <v>1</v>
      </c>
      <c r="B2" t="s">
        <v>1</v>
      </c>
    </row>
    <row r="3" spans="1:2">
      <c r="A3">
        <v>1</v>
      </c>
      <c r="B3" t="s">
        <v>2</v>
      </c>
    </row>
    <row r="4" spans="1:2">
      <c r="A4">
        <v>1</v>
      </c>
      <c r="B4" t="s">
        <v>3</v>
      </c>
    </row>
    <row r="5" spans="1:2">
      <c r="A5">
        <v>1</v>
      </c>
      <c r="B5" t="s">
        <v>4</v>
      </c>
    </row>
    <row r="6" spans="1:2">
      <c r="A6">
        <v>1</v>
      </c>
      <c r="B6" t="s">
        <v>5</v>
      </c>
    </row>
    <row r="7" spans="1:2">
      <c r="A7">
        <v>1</v>
      </c>
      <c r="B7" t="s">
        <v>6</v>
      </c>
    </row>
    <row r="8" spans="1:2">
      <c r="A8">
        <v>1</v>
      </c>
      <c r="B8" t="s">
        <v>7</v>
      </c>
    </row>
    <row r="9" spans="1:2">
      <c r="A9">
        <v>1</v>
      </c>
      <c r="B9" t="s">
        <v>8</v>
      </c>
    </row>
    <row r="10" spans="1:2">
      <c r="A10">
        <v>1</v>
      </c>
      <c r="B10" t="s">
        <v>9</v>
      </c>
    </row>
    <row r="11" spans="1:2">
      <c r="A11">
        <v>1</v>
      </c>
      <c r="B11" t="s">
        <v>10</v>
      </c>
    </row>
    <row r="12" spans="1:2">
      <c r="A12">
        <v>1</v>
      </c>
      <c r="B12" t="s">
        <v>11</v>
      </c>
    </row>
    <row r="13" spans="1:2">
      <c r="A13">
        <v>1</v>
      </c>
      <c r="B13" t="s">
        <v>12</v>
      </c>
    </row>
    <row r="14" spans="1:2">
      <c r="A14">
        <v>1</v>
      </c>
      <c r="B14" t="s">
        <v>13</v>
      </c>
    </row>
    <row r="15" spans="1:2">
      <c r="A15">
        <v>1</v>
      </c>
      <c r="B15" t="s">
        <v>14</v>
      </c>
    </row>
    <row r="16" spans="1:2">
      <c r="A16">
        <v>1</v>
      </c>
      <c r="B16" t="s">
        <v>15</v>
      </c>
    </row>
    <row r="17" spans="1:2">
      <c r="A17">
        <v>1</v>
      </c>
      <c r="B17" t="s">
        <v>16</v>
      </c>
    </row>
    <row r="18" spans="1:2">
      <c r="A18">
        <v>1</v>
      </c>
      <c r="B18" t="s">
        <v>17</v>
      </c>
    </row>
    <row r="19" spans="1:2">
      <c r="A19">
        <v>1</v>
      </c>
      <c r="B19" t="s">
        <v>18</v>
      </c>
    </row>
    <row r="20" spans="1:2">
      <c r="A20">
        <v>1</v>
      </c>
      <c r="B20" t="s">
        <v>19</v>
      </c>
    </row>
    <row r="21" spans="1:2">
      <c r="A21">
        <v>1</v>
      </c>
      <c r="B21" t="s">
        <v>20</v>
      </c>
    </row>
    <row r="22" spans="1:2">
      <c r="A22">
        <v>1</v>
      </c>
      <c r="B22" t="s">
        <v>21</v>
      </c>
    </row>
    <row r="23" spans="1:2">
      <c r="A23">
        <v>1</v>
      </c>
      <c r="B23" t="s">
        <v>22</v>
      </c>
    </row>
    <row r="24" spans="1:2">
      <c r="A24">
        <v>1</v>
      </c>
      <c r="B24" t="s">
        <v>23</v>
      </c>
    </row>
    <row r="25" spans="1:2">
      <c r="A25">
        <v>1</v>
      </c>
      <c r="B25" t="s">
        <v>24</v>
      </c>
    </row>
    <row r="26" spans="1:2">
      <c r="A26">
        <v>1</v>
      </c>
      <c r="B26" t="s">
        <v>25</v>
      </c>
    </row>
    <row r="27" spans="1:2">
      <c r="A27">
        <v>1</v>
      </c>
      <c r="B27" t="s">
        <v>26</v>
      </c>
    </row>
    <row r="28" spans="1:2">
      <c r="A28">
        <v>1</v>
      </c>
      <c r="B28" t="s">
        <v>27</v>
      </c>
    </row>
    <row r="29" spans="1:2">
      <c r="A29">
        <v>1</v>
      </c>
      <c r="B29" t="s">
        <v>28</v>
      </c>
    </row>
    <row r="30" spans="1:2">
      <c r="A30">
        <v>1</v>
      </c>
      <c r="B30" t="s">
        <v>29</v>
      </c>
    </row>
    <row r="31" spans="1:2">
      <c r="A31">
        <v>1</v>
      </c>
      <c r="B31" t="s">
        <v>30</v>
      </c>
    </row>
    <row r="32" spans="1:2">
      <c r="A32">
        <v>2</v>
      </c>
      <c r="B32" t="s">
        <v>31</v>
      </c>
    </row>
    <row r="33" spans="1:2">
      <c r="A33">
        <v>2</v>
      </c>
      <c r="B33" t="s">
        <v>32</v>
      </c>
    </row>
    <row r="34" spans="1:2">
      <c r="A34">
        <v>2</v>
      </c>
      <c r="B34" t="s">
        <v>33</v>
      </c>
    </row>
    <row r="35" spans="1:2">
      <c r="A35">
        <v>2</v>
      </c>
      <c r="B35" t="s">
        <v>34</v>
      </c>
    </row>
    <row r="36" spans="1:2">
      <c r="A36">
        <v>2</v>
      </c>
      <c r="B36" t="s">
        <v>35</v>
      </c>
    </row>
    <row r="37" spans="1:2">
      <c r="A37">
        <v>2</v>
      </c>
      <c r="B37" t="s">
        <v>36</v>
      </c>
    </row>
    <row r="38" spans="1:2">
      <c r="A38">
        <v>2</v>
      </c>
      <c r="B38" t="s">
        <v>37</v>
      </c>
    </row>
    <row r="39" spans="1:2">
      <c r="A39">
        <v>2</v>
      </c>
      <c r="B39" t="s">
        <v>38</v>
      </c>
    </row>
    <row r="40" spans="1:2">
      <c r="A40">
        <v>2</v>
      </c>
      <c r="B40" t="s">
        <v>39</v>
      </c>
    </row>
    <row r="41" spans="1:2">
      <c r="A41">
        <v>2</v>
      </c>
      <c r="B41" t="s">
        <v>40</v>
      </c>
    </row>
    <row r="42" spans="1:2">
      <c r="A42">
        <v>2</v>
      </c>
      <c r="B42" t="s">
        <v>41</v>
      </c>
    </row>
    <row r="43" spans="1:2">
      <c r="A43">
        <v>2</v>
      </c>
      <c r="B43" t="s">
        <v>42</v>
      </c>
    </row>
    <row r="44" spans="1:2">
      <c r="A44">
        <v>2</v>
      </c>
      <c r="B44" t="s">
        <v>43</v>
      </c>
    </row>
    <row r="45" spans="1:2">
      <c r="A45">
        <v>2</v>
      </c>
      <c r="B45" t="s">
        <v>44</v>
      </c>
    </row>
    <row r="46" spans="1:2">
      <c r="A46">
        <v>2</v>
      </c>
      <c r="B46" t="s">
        <v>45</v>
      </c>
    </row>
    <row r="47" spans="1:2">
      <c r="A47">
        <v>2</v>
      </c>
      <c r="B47" t="s">
        <v>46</v>
      </c>
    </row>
    <row r="48" spans="1:2">
      <c r="A48">
        <v>2</v>
      </c>
      <c r="B48" t="s">
        <v>47</v>
      </c>
    </row>
    <row r="49" spans="1:2">
      <c r="A49">
        <v>2</v>
      </c>
      <c r="B49" t="s">
        <v>48</v>
      </c>
    </row>
    <row r="50" spans="1:2">
      <c r="A50">
        <v>2</v>
      </c>
      <c r="B50" t="s">
        <v>49</v>
      </c>
    </row>
    <row r="51" spans="1:2">
      <c r="A51">
        <v>2</v>
      </c>
      <c r="B51" t="s">
        <v>50</v>
      </c>
    </row>
    <row r="52" spans="1:2">
      <c r="A52">
        <v>2</v>
      </c>
      <c r="B52" t="s">
        <v>51</v>
      </c>
    </row>
    <row r="53" spans="1:2">
      <c r="A53">
        <v>2</v>
      </c>
      <c r="B53" t="s">
        <v>52</v>
      </c>
    </row>
    <row r="54" spans="1:2">
      <c r="A54">
        <v>2</v>
      </c>
      <c r="B54" t="s">
        <v>53</v>
      </c>
    </row>
    <row r="55" spans="1:2">
      <c r="A55">
        <v>2</v>
      </c>
      <c r="B55" t="s">
        <v>54</v>
      </c>
    </row>
    <row r="56" spans="1:2">
      <c r="A56">
        <v>2</v>
      </c>
      <c r="B56" t="s">
        <v>55</v>
      </c>
    </row>
    <row r="57" spans="1:2">
      <c r="A57">
        <v>2</v>
      </c>
      <c r="B57" t="s">
        <v>56</v>
      </c>
    </row>
    <row r="58" spans="1:2">
      <c r="A58">
        <v>2</v>
      </c>
      <c r="B58" t="s">
        <v>57</v>
      </c>
    </row>
    <row r="59" spans="1:2">
      <c r="A59">
        <v>2</v>
      </c>
      <c r="B59" t="s">
        <v>58</v>
      </c>
    </row>
    <row r="60" spans="1:2">
      <c r="A60">
        <v>2</v>
      </c>
      <c r="B60" t="s">
        <v>59</v>
      </c>
    </row>
    <row r="61" spans="1:2">
      <c r="A61">
        <v>2</v>
      </c>
      <c r="B61" t="s">
        <v>60</v>
      </c>
    </row>
    <row r="62" spans="1:2">
      <c r="A62">
        <v>2</v>
      </c>
      <c r="B62" t="s">
        <v>61</v>
      </c>
    </row>
    <row r="63" spans="1:2">
      <c r="A63">
        <v>2</v>
      </c>
      <c r="B63" t="s">
        <v>62</v>
      </c>
    </row>
    <row r="64" spans="1:2">
      <c r="A64">
        <v>2</v>
      </c>
      <c r="B64" t="s">
        <v>63</v>
      </c>
    </row>
    <row r="65" spans="1:2">
      <c r="A65">
        <v>2</v>
      </c>
      <c r="B65" t="s">
        <v>64</v>
      </c>
    </row>
    <row r="66" spans="1:2">
      <c r="A66">
        <v>2</v>
      </c>
      <c r="B66" t="s">
        <v>65</v>
      </c>
    </row>
    <row r="67" spans="1:2">
      <c r="A67">
        <v>2</v>
      </c>
      <c r="B67" t="s">
        <v>66</v>
      </c>
    </row>
    <row r="68" spans="1:2">
      <c r="A68">
        <v>2</v>
      </c>
      <c r="B68" t="s">
        <v>67</v>
      </c>
    </row>
    <row r="69" spans="1:2">
      <c r="A69">
        <v>2</v>
      </c>
      <c r="B69" t="s">
        <v>68</v>
      </c>
    </row>
    <row r="70" spans="1:2">
      <c r="A70">
        <v>2</v>
      </c>
      <c r="B70" t="s">
        <v>69</v>
      </c>
    </row>
    <row r="71" spans="1:2">
      <c r="A71">
        <v>2</v>
      </c>
      <c r="B71" t="s">
        <v>70</v>
      </c>
    </row>
    <row r="72" spans="1:2">
      <c r="A72">
        <v>2</v>
      </c>
      <c r="B72" t="s">
        <v>71</v>
      </c>
    </row>
    <row r="73" spans="1:2">
      <c r="A73">
        <v>2</v>
      </c>
      <c r="B73" t="s">
        <v>72</v>
      </c>
    </row>
    <row r="74" spans="1:2">
      <c r="A74">
        <v>2</v>
      </c>
      <c r="B74" t="s">
        <v>73</v>
      </c>
    </row>
    <row r="75" spans="1:2">
      <c r="A75">
        <v>2</v>
      </c>
      <c r="B75" t="s">
        <v>74</v>
      </c>
    </row>
    <row r="76" spans="1:2">
      <c r="A76">
        <v>2</v>
      </c>
      <c r="B76" t="s">
        <v>75</v>
      </c>
    </row>
    <row r="77" spans="1:2">
      <c r="A77">
        <v>2</v>
      </c>
      <c r="B77" t="s">
        <v>76</v>
      </c>
    </row>
    <row r="78" spans="1:2">
      <c r="A78">
        <v>2</v>
      </c>
      <c r="B78" t="s">
        <v>77</v>
      </c>
    </row>
    <row r="79" spans="1:2">
      <c r="A79">
        <v>2</v>
      </c>
      <c r="B79" t="s">
        <v>78</v>
      </c>
    </row>
    <row r="80" spans="1:2">
      <c r="A80">
        <v>2</v>
      </c>
      <c r="B80" t="s">
        <v>79</v>
      </c>
    </row>
    <row r="81" spans="1:2">
      <c r="A81">
        <v>2</v>
      </c>
      <c r="B81" t="s">
        <v>80</v>
      </c>
    </row>
    <row r="82" spans="1:2">
      <c r="A82">
        <v>2</v>
      </c>
      <c r="B82" t="s">
        <v>81</v>
      </c>
    </row>
    <row r="83" spans="1:2">
      <c r="A83">
        <v>2</v>
      </c>
      <c r="B83" t="s">
        <v>82</v>
      </c>
    </row>
    <row r="84" spans="1:2">
      <c r="A84">
        <v>2</v>
      </c>
      <c r="B84" t="s">
        <v>83</v>
      </c>
    </row>
    <row r="85" spans="1:2">
      <c r="A85">
        <v>2</v>
      </c>
      <c r="B85" t="s">
        <v>84</v>
      </c>
    </row>
    <row r="86" spans="1:2">
      <c r="A86">
        <v>2</v>
      </c>
      <c r="B86" t="s">
        <v>85</v>
      </c>
    </row>
    <row r="87" spans="1:2">
      <c r="A87">
        <v>2</v>
      </c>
      <c r="B87" t="s">
        <v>86</v>
      </c>
    </row>
    <row r="88" spans="1:2">
      <c r="A88">
        <v>2</v>
      </c>
      <c r="B88" t="s">
        <v>87</v>
      </c>
    </row>
    <row r="89" spans="1:2">
      <c r="A89">
        <v>2</v>
      </c>
      <c r="B89" t="s">
        <v>88</v>
      </c>
    </row>
    <row r="90" spans="1:2">
      <c r="A90">
        <v>2</v>
      </c>
      <c r="B90" t="s">
        <v>89</v>
      </c>
    </row>
    <row r="91" spans="1:2">
      <c r="A91">
        <v>2</v>
      </c>
      <c r="B91" t="s">
        <v>90</v>
      </c>
    </row>
    <row r="92" spans="1:2">
      <c r="A92">
        <v>2</v>
      </c>
      <c r="B92" t="s">
        <v>91</v>
      </c>
    </row>
    <row r="93" spans="1:2">
      <c r="A93">
        <v>2</v>
      </c>
      <c r="B93" t="s">
        <v>92</v>
      </c>
    </row>
    <row r="94" spans="1:2">
      <c r="A94">
        <v>2</v>
      </c>
      <c r="B94" t="s">
        <v>93</v>
      </c>
    </row>
    <row r="95" spans="1:2">
      <c r="A95">
        <v>2</v>
      </c>
      <c r="B95" t="s">
        <v>94</v>
      </c>
    </row>
    <row r="96" spans="1:2">
      <c r="A96">
        <v>2</v>
      </c>
      <c r="B96" t="s">
        <v>95</v>
      </c>
    </row>
    <row r="97" spans="1:2">
      <c r="A97">
        <v>2</v>
      </c>
      <c r="B97" t="s">
        <v>96</v>
      </c>
    </row>
    <row r="98" spans="1:2">
      <c r="A98">
        <v>2</v>
      </c>
      <c r="B98" t="s">
        <v>97</v>
      </c>
    </row>
    <row r="99" spans="1:2">
      <c r="A99">
        <v>2</v>
      </c>
      <c r="B99" t="s">
        <v>98</v>
      </c>
    </row>
    <row r="100" spans="1:2">
      <c r="A100">
        <v>2</v>
      </c>
      <c r="B100" t="s">
        <v>99</v>
      </c>
    </row>
    <row r="101" spans="1:2">
      <c r="A101">
        <v>2</v>
      </c>
      <c r="B101" t="s">
        <v>100</v>
      </c>
    </row>
    <row r="102" spans="1:2">
      <c r="A102">
        <v>2</v>
      </c>
      <c r="B102" t="s">
        <v>101</v>
      </c>
    </row>
    <row r="103" spans="1:2">
      <c r="A103">
        <v>2</v>
      </c>
      <c r="B103" t="s">
        <v>102</v>
      </c>
    </row>
    <row r="104" spans="1:2">
      <c r="A104">
        <v>2</v>
      </c>
      <c r="B104" t="s">
        <v>103</v>
      </c>
    </row>
    <row r="105" spans="1:2">
      <c r="A105">
        <v>2</v>
      </c>
      <c r="B105" t="s">
        <v>104</v>
      </c>
    </row>
    <row r="106" spans="1:2">
      <c r="A106">
        <v>2</v>
      </c>
      <c r="B106" t="s">
        <v>105</v>
      </c>
    </row>
    <row r="107" spans="1:2">
      <c r="A107">
        <v>2</v>
      </c>
      <c r="B107" t="s">
        <v>106</v>
      </c>
    </row>
    <row r="108" spans="1:2">
      <c r="A108">
        <v>2</v>
      </c>
      <c r="B108" t="s">
        <v>107</v>
      </c>
    </row>
    <row r="109" spans="1:2">
      <c r="A109">
        <v>2</v>
      </c>
      <c r="B109" t="s">
        <v>108</v>
      </c>
    </row>
    <row r="110" spans="1:2">
      <c r="A110">
        <v>2</v>
      </c>
      <c r="B110" t="s">
        <v>109</v>
      </c>
    </row>
    <row r="111" spans="1:2">
      <c r="A111">
        <v>2</v>
      </c>
      <c r="B111" t="s">
        <v>110</v>
      </c>
    </row>
    <row r="112" spans="1:2">
      <c r="A112">
        <v>2</v>
      </c>
      <c r="B112" t="s">
        <v>111</v>
      </c>
    </row>
    <row r="113" spans="1:2">
      <c r="A113">
        <v>2</v>
      </c>
      <c r="B113" t="s">
        <v>112</v>
      </c>
    </row>
    <row r="114" spans="1:2">
      <c r="A114">
        <v>2</v>
      </c>
      <c r="B114" t="s">
        <v>113</v>
      </c>
    </row>
    <row r="115" spans="1:2">
      <c r="A115">
        <v>2</v>
      </c>
      <c r="B115" t="s">
        <v>114</v>
      </c>
    </row>
    <row r="116" spans="1:2">
      <c r="A116">
        <v>2</v>
      </c>
      <c r="B116" t="s">
        <v>115</v>
      </c>
    </row>
    <row r="117" spans="1:2">
      <c r="A117">
        <v>2</v>
      </c>
      <c r="B117" t="s">
        <v>116</v>
      </c>
    </row>
    <row r="118" spans="1:2">
      <c r="A118">
        <v>2</v>
      </c>
      <c r="B118" t="s">
        <v>117</v>
      </c>
    </row>
    <row r="119" spans="1:2">
      <c r="A119">
        <v>2</v>
      </c>
      <c r="B119" t="s">
        <v>118</v>
      </c>
    </row>
    <row r="120" spans="1:2">
      <c r="A120">
        <v>2</v>
      </c>
      <c r="B120" t="s">
        <v>119</v>
      </c>
    </row>
    <row r="121" spans="1:2">
      <c r="A121">
        <v>2</v>
      </c>
      <c r="B121" t="s">
        <v>120</v>
      </c>
    </row>
    <row r="122" spans="1:2">
      <c r="A122">
        <v>2</v>
      </c>
      <c r="B122" t="s">
        <v>121</v>
      </c>
    </row>
    <row r="123" spans="1:2">
      <c r="A123">
        <v>2</v>
      </c>
      <c r="B123" t="s">
        <v>122</v>
      </c>
    </row>
    <row r="124" spans="1:2">
      <c r="A124">
        <v>2</v>
      </c>
      <c r="B124" t="s">
        <v>123</v>
      </c>
    </row>
    <row r="125" spans="1:2">
      <c r="A125">
        <v>2</v>
      </c>
      <c r="B125" t="s">
        <v>124</v>
      </c>
    </row>
    <row r="126" spans="1:2">
      <c r="A126">
        <v>2</v>
      </c>
      <c r="B126" t="s">
        <v>125</v>
      </c>
    </row>
    <row r="127" spans="1:2">
      <c r="A127">
        <v>2</v>
      </c>
      <c r="B127" t="s">
        <v>126</v>
      </c>
    </row>
    <row r="128" spans="1:2">
      <c r="A128">
        <v>2</v>
      </c>
      <c r="B128" t="s">
        <v>127</v>
      </c>
    </row>
    <row r="129" spans="1:2">
      <c r="A129">
        <v>2</v>
      </c>
      <c r="B129" t="s">
        <v>128</v>
      </c>
    </row>
    <row r="130" spans="1:2">
      <c r="A130">
        <v>2</v>
      </c>
      <c r="B130" t="s">
        <v>129</v>
      </c>
    </row>
    <row r="131" spans="1:2">
      <c r="A131">
        <v>2</v>
      </c>
      <c r="B131" t="s">
        <v>130</v>
      </c>
    </row>
    <row r="132" spans="1:2">
      <c r="A132">
        <v>2</v>
      </c>
      <c r="B132" t="s">
        <v>131</v>
      </c>
    </row>
    <row r="133" spans="1:2">
      <c r="A133">
        <v>2</v>
      </c>
      <c r="B133" t="s">
        <v>132</v>
      </c>
    </row>
    <row r="134" spans="1:2">
      <c r="A134">
        <v>2</v>
      </c>
      <c r="B134" t="s">
        <v>133</v>
      </c>
    </row>
    <row r="135" spans="1:2">
      <c r="A135">
        <v>2</v>
      </c>
      <c r="B135" t="s">
        <v>134</v>
      </c>
    </row>
    <row r="136" spans="1:2">
      <c r="A136">
        <v>2</v>
      </c>
      <c r="B136" t="s">
        <v>135</v>
      </c>
    </row>
    <row r="137" spans="1:2">
      <c r="A137">
        <v>2</v>
      </c>
      <c r="B137" t="s">
        <v>136</v>
      </c>
    </row>
    <row r="138" spans="1:2">
      <c r="A138">
        <v>2</v>
      </c>
      <c r="B138" t="s">
        <v>137</v>
      </c>
    </row>
    <row r="139" spans="1:2">
      <c r="A139">
        <v>2</v>
      </c>
      <c r="B139" t="s">
        <v>138</v>
      </c>
    </row>
    <row r="140" spans="1:2">
      <c r="A140">
        <v>2</v>
      </c>
      <c r="B140" t="s">
        <v>139</v>
      </c>
    </row>
    <row r="141" spans="1:2">
      <c r="A141">
        <v>2</v>
      </c>
      <c r="B141" t="s">
        <v>140</v>
      </c>
    </row>
    <row r="142" spans="1:2">
      <c r="A142">
        <v>2</v>
      </c>
      <c r="B142" t="s">
        <v>141</v>
      </c>
    </row>
    <row r="143" spans="1:2">
      <c r="A143">
        <v>4</v>
      </c>
      <c r="B143" t="s">
        <v>142</v>
      </c>
    </row>
    <row r="144" spans="1:2">
      <c r="A144">
        <v>5</v>
      </c>
      <c r="B144" t="s">
        <v>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A58" workbookViewId="0">
      <selection activeCell="I81" sqref="I81"/>
    </sheetView>
  </sheetViews>
  <sheetFormatPr baseColWidth="10" defaultRowHeight="15" x14ac:dyDescent="0"/>
  <cols>
    <col min="1" max="1" width="27.1640625" customWidth="1"/>
  </cols>
  <sheetData>
    <row r="1" spans="1:16">
      <c r="A1" s="1" t="s">
        <v>144</v>
      </c>
      <c r="B1" s="11" t="s">
        <v>166</v>
      </c>
      <c r="C1" s="11" t="s">
        <v>167</v>
      </c>
      <c r="D1" s="11" t="s">
        <v>168</v>
      </c>
      <c r="E1" s="11" t="s">
        <v>199</v>
      </c>
      <c r="F1" s="11" t="s">
        <v>200</v>
      </c>
    </row>
    <row r="2" spans="1:16">
      <c r="A2" s="1"/>
      <c r="B2" s="1">
        <v>77</v>
      </c>
      <c r="C2" s="1">
        <v>95</v>
      </c>
      <c r="D2" s="1">
        <v>91.1</v>
      </c>
      <c r="E2" s="1">
        <v>80</v>
      </c>
      <c r="F2" s="1">
        <v>97.9</v>
      </c>
    </row>
    <row r="3" spans="1:16">
      <c r="A3" s="1" t="s">
        <v>145</v>
      </c>
    </row>
    <row r="4" spans="1:16">
      <c r="A4" s="1" t="s">
        <v>146</v>
      </c>
      <c r="B4" s="1">
        <v>30.9</v>
      </c>
      <c r="C4" s="1">
        <v>31.6</v>
      </c>
      <c r="D4" s="1">
        <v>82</v>
      </c>
      <c r="E4" s="1">
        <v>34.6</v>
      </c>
      <c r="F4" s="1">
        <v>78.099999999999994</v>
      </c>
    </row>
    <row r="5" spans="1:16">
      <c r="A5" s="1" t="s">
        <v>147</v>
      </c>
      <c r="B5" s="1">
        <v>63.7</v>
      </c>
      <c r="C5" s="1">
        <v>77</v>
      </c>
      <c r="D5" s="1">
        <v>73.599999999999994</v>
      </c>
      <c r="E5" s="1">
        <v>36.1</v>
      </c>
      <c r="F5" s="1">
        <v>62.6</v>
      </c>
    </row>
    <row r="6" spans="1:16">
      <c r="A6" s="1" t="s">
        <v>148</v>
      </c>
      <c r="B6" s="1">
        <v>59.9</v>
      </c>
      <c r="C6" s="1">
        <v>76.900000000000006</v>
      </c>
      <c r="D6" s="1">
        <v>87.3</v>
      </c>
      <c r="E6" s="1">
        <v>100</v>
      </c>
      <c r="F6" s="1">
        <v>68.599999999999994</v>
      </c>
    </row>
    <row r="7" spans="1:16">
      <c r="A7" s="1" t="s">
        <v>149</v>
      </c>
      <c r="B7" s="1">
        <v>66.099999999999994</v>
      </c>
      <c r="C7" s="1">
        <v>72.099999999999994</v>
      </c>
      <c r="D7" s="1">
        <v>78.900000000000006</v>
      </c>
      <c r="E7" s="1">
        <v>40.299999999999997</v>
      </c>
      <c r="F7" s="1">
        <v>85.5</v>
      </c>
    </row>
    <row r="8" spans="1:16">
      <c r="A8" s="1" t="s">
        <v>150</v>
      </c>
      <c r="B8" s="1">
        <v>78.099999999999994</v>
      </c>
      <c r="C8" s="1">
        <v>91</v>
      </c>
      <c r="D8" s="1">
        <v>94.2</v>
      </c>
      <c r="E8" s="1">
        <v>40.5</v>
      </c>
      <c r="F8" s="1">
        <v>94.4</v>
      </c>
    </row>
    <row r="9" spans="1:16">
      <c r="A9" s="1" t="s">
        <v>151</v>
      </c>
      <c r="B9" s="1">
        <v>52.6</v>
      </c>
      <c r="C9" s="1">
        <v>66</v>
      </c>
      <c r="D9" s="1">
        <v>99.2</v>
      </c>
      <c r="E9" s="1">
        <v>90.4</v>
      </c>
      <c r="F9" s="1">
        <v>61.5</v>
      </c>
    </row>
    <row r="10" spans="1:16">
      <c r="A10" s="1" t="s">
        <v>152</v>
      </c>
      <c r="B10" s="1">
        <v>64.5</v>
      </c>
      <c r="C10" s="1">
        <v>81.2</v>
      </c>
      <c r="D10" s="1">
        <v>86.8</v>
      </c>
      <c r="E10" s="1">
        <v>52.8</v>
      </c>
      <c r="F10" s="1">
        <v>45.8</v>
      </c>
    </row>
    <row r="11" spans="1:16">
      <c r="A11" s="1" t="s">
        <v>153</v>
      </c>
      <c r="B11" s="1">
        <v>70.599999999999994</v>
      </c>
      <c r="C11" s="1">
        <v>47.7</v>
      </c>
      <c r="D11" s="1">
        <v>87.1</v>
      </c>
      <c r="E11" s="1">
        <v>37.1</v>
      </c>
      <c r="F11" s="1">
        <v>85.5</v>
      </c>
    </row>
    <row r="12" spans="1:16">
      <c r="A12" s="1" t="s">
        <v>154</v>
      </c>
      <c r="B12" s="1">
        <v>61.3</v>
      </c>
      <c r="C12" s="1">
        <v>67.5</v>
      </c>
      <c r="D12" s="1">
        <v>94.6</v>
      </c>
      <c r="E12" s="1">
        <v>65.400000000000006</v>
      </c>
      <c r="F12" s="1">
        <v>98.6</v>
      </c>
    </row>
    <row r="14" spans="1:16">
      <c r="A14" s="1" t="s">
        <v>146</v>
      </c>
      <c r="B14">
        <f>ABS(B$2-B4)</f>
        <v>46.1</v>
      </c>
      <c r="C14">
        <f t="shared" ref="C14:F14" si="0">ABS(C$2-C4)</f>
        <v>63.4</v>
      </c>
      <c r="D14">
        <f t="shared" si="0"/>
        <v>9.0999999999999943</v>
      </c>
      <c r="E14">
        <f t="shared" si="0"/>
        <v>45.4</v>
      </c>
      <c r="F14">
        <f t="shared" si="0"/>
        <v>19.800000000000011</v>
      </c>
      <c r="G14">
        <f>AVERAGE(B14:F14)</f>
        <v>36.760000000000005</v>
      </c>
    </row>
    <row r="15" spans="1:16">
      <c r="A15" s="1" t="s">
        <v>147</v>
      </c>
      <c r="B15">
        <f t="shared" ref="B15:F15" si="1">ABS(B$2-B5)</f>
        <v>13.299999999999997</v>
      </c>
      <c r="C15">
        <f t="shared" si="1"/>
        <v>18</v>
      </c>
      <c r="D15">
        <f t="shared" si="1"/>
        <v>17.5</v>
      </c>
      <c r="E15">
        <f t="shared" si="1"/>
        <v>43.9</v>
      </c>
      <c r="F15">
        <f t="shared" si="1"/>
        <v>35.300000000000004</v>
      </c>
      <c r="G15">
        <f t="shared" ref="G15:G22" si="2">AVERAGE(B15:F15)</f>
        <v>25.6</v>
      </c>
    </row>
    <row r="16" spans="1:16">
      <c r="A16" s="1" t="s">
        <v>148</v>
      </c>
      <c r="B16">
        <f t="shared" ref="B16:F16" si="3">ABS(B$2-B6)</f>
        <v>17.100000000000001</v>
      </c>
      <c r="C16">
        <f t="shared" si="3"/>
        <v>18.099999999999994</v>
      </c>
      <c r="D16">
        <f t="shared" si="3"/>
        <v>3.7999999999999972</v>
      </c>
      <c r="E16">
        <f t="shared" si="3"/>
        <v>20</v>
      </c>
      <c r="F16">
        <f t="shared" si="3"/>
        <v>29.300000000000011</v>
      </c>
      <c r="G16">
        <f t="shared" si="2"/>
        <v>17.660000000000004</v>
      </c>
      <c r="P16" s="1" t="s">
        <v>214</v>
      </c>
    </row>
    <row r="17" spans="1:29">
      <c r="A17" s="1" t="s">
        <v>149</v>
      </c>
      <c r="B17">
        <f t="shared" ref="B17:F17" si="4">ABS(B$2-B7)</f>
        <v>10.900000000000006</v>
      </c>
      <c r="C17">
        <f t="shared" si="4"/>
        <v>22.900000000000006</v>
      </c>
      <c r="D17">
        <f t="shared" si="4"/>
        <v>12.199999999999989</v>
      </c>
      <c r="E17">
        <f t="shared" si="4"/>
        <v>39.700000000000003</v>
      </c>
      <c r="F17">
        <f t="shared" si="4"/>
        <v>12.400000000000006</v>
      </c>
      <c r="G17">
        <f t="shared" si="2"/>
        <v>19.62</v>
      </c>
      <c r="P17" s="1" t="s">
        <v>215</v>
      </c>
      <c r="Q17" s="1">
        <v>64.599999999999994</v>
      </c>
      <c r="R17" s="1">
        <v>100</v>
      </c>
      <c r="S17" s="1">
        <v>39.6</v>
      </c>
      <c r="T17" s="1">
        <v>77.2</v>
      </c>
      <c r="U17" s="1">
        <v>84.3</v>
      </c>
      <c r="V17" s="1">
        <v>100</v>
      </c>
      <c r="W17" s="1">
        <v>100</v>
      </c>
      <c r="X17" s="1">
        <v>34</v>
      </c>
      <c r="Y17" s="1">
        <v>100</v>
      </c>
      <c r="Z17" s="1">
        <v>84.1</v>
      </c>
      <c r="AA17" s="1">
        <v>100</v>
      </c>
      <c r="AB17" s="1">
        <v>100</v>
      </c>
      <c r="AC17" s="1">
        <v>100</v>
      </c>
    </row>
    <row r="18" spans="1:29">
      <c r="A18" s="1" t="s">
        <v>150</v>
      </c>
      <c r="B18">
        <f t="shared" ref="B18:F18" si="5">ABS(B$2-B8)</f>
        <v>1.0999999999999943</v>
      </c>
      <c r="C18">
        <f t="shared" si="5"/>
        <v>4</v>
      </c>
      <c r="D18">
        <f t="shared" si="5"/>
        <v>3.1000000000000085</v>
      </c>
      <c r="E18">
        <f t="shared" si="5"/>
        <v>39.5</v>
      </c>
      <c r="F18">
        <f t="shared" si="5"/>
        <v>3.5</v>
      </c>
      <c r="G18">
        <f t="shared" si="2"/>
        <v>10.24</v>
      </c>
      <c r="P18" s="14">
        <v>0.75</v>
      </c>
      <c r="Q18" s="1">
        <v>50</v>
      </c>
      <c r="R18" s="1">
        <v>63.9</v>
      </c>
      <c r="S18" s="1">
        <v>17.3</v>
      </c>
      <c r="T18" s="1">
        <v>53.9</v>
      </c>
      <c r="U18" s="1">
        <v>54.6</v>
      </c>
      <c r="V18" s="1">
        <v>69.5</v>
      </c>
      <c r="W18" s="1">
        <v>58.3</v>
      </c>
      <c r="X18" s="1">
        <v>15</v>
      </c>
      <c r="Y18" s="1">
        <v>73.5</v>
      </c>
      <c r="Z18" s="1">
        <v>52.3</v>
      </c>
      <c r="AA18" s="1">
        <v>65.7</v>
      </c>
      <c r="AB18" s="1">
        <v>77.7</v>
      </c>
      <c r="AC18" s="1">
        <v>67.7</v>
      </c>
    </row>
    <row r="19" spans="1:29">
      <c r="A19" s="1" t="s">
        <v>151</v>
      </c>
      <c r="B19">
        <f t="shared" ref="B19:F19" si="6">ABS(B$2-B9)</f>
        <v>24.4</v>
      </c>
      <c r="C19">
        <f t="shared" si="6"/>
        <v>29</v>
      </c>
      <c r="D19">
        <f t="shared" si="6"/>
        <v>8.1000000000000085</v>
      </c>
      <c r="E19">
        <f t="shared" si="6"/>
        <v>10.400000000000006</v>
      </c>
      <c r="F19">
        <f t="shared" si="6"/>
        <v>36.400000000000006</v>
      </c>
      <c r="G19">
        <f t="shared" si="2"/>
        <v>21.660000000000004</v>
      </c>
      <c r="P19" s="1" t="s">
        <v>216</v>
      </c>
      <c r="Q19" s="1">
        <v>44</v>
      </c>
      <c r="R19" s="1">
        <v>41.2</v>
      </c>
      <c r="S19" s="1">
        <v>6.4</v>
      </c>
      <c r="T19" s="1">
        <v>44.8</v>
      </c>
      <c r="U19" s="1">
        <v>43.1</v>
      </c>
      <c r="V19" s="1">
        <v>44</v>
      </c>
      <c r="W19" s="1">
        <v>36.700000000000003</v>
      </c>
      <c r="X19" s="1">
        <v>5.6</v>
      </c>
      <c r="Y19" s="1">
        <v>47.3</v>
      </c>
      <c r="Z19" s="1">
        <v>36.9</v>
      </c>
      <c r="AA19" s="1">
        <v>34</v>
      </c>
      <c r="AB19" s="1">
        <v>50.7</v>
      </c>
      <c r="AC19" s="1">
        <v>39</v>
      </c>
    </row>
    <row r="20" spans="1:29">
      <c r="A20" s="1" t="s">
        <v>152</v>
      </c>
      <c r="B20">
        <f t="shared" ref="B20:F20" si="7">ABS(B$2-B10)</f>
        <v>12.5</v>
      </c>
      <c r="C20">
        <f t="shared" si="7"/>
        <v>13.799999999999997</v>
      </c>
      <c r="D20">
        <f t="shared" si="7"/>
        <v>4.2999999999999972</v>
      </c>
      <c r="E20">
        <f t="shared" si="7"/>
        <v>27.200000000000003</v>
      </c>
      <c r="F20">
        <f t="shared" si="7"/>
        <v>52.100000000000009</v>
      </c>
      <c r="G20">
        <f t="shared" si="2"/>
        <v>21.98</v>
      </c>
      <c r="P20" s="14">
        <v>0.25</v>
      </c>
      <c r="Q20" s="1">
        <v>40</v>
      </c>
      <c r="R20" s="1">
        <v>25.8</v>
      </c>
      <c r="S20" s="1">
        <v>2.2000000000000002</v>
      </c>
      <c r="T20" s="1">
        <v>38.299999999999997</v>
      </c>
      <c r="U20" s="1">
        <v>34.799999999999997</v>
      </c>
      <c r="V20" s="1">
        <v>23.1</v>
      </c>
      <c r="W20" s="1">
        <v>26.3</v>
      </c>
      <c r="X20" s="1">
        <v>2.1</v>
      </c>
      <c r="Y20" s="1">
        <v>23.4</v>
      </c>
      <c r="Z20" s="1">
        <v>30.4</v>
      </c>
      <c r="AA20" s="1">
        <v>23.7</v>
      </c>
      <c r="AB20" s="1">
        <v>20.9</v>
      </c>
      <c r="AC20" s="1">
        <v>22.5</v>
      </c>
    </row>
    <row r="21" spans="1:29">
      <c r="A21" s="1" t="s">
        <v>153</v>
      </c>
      <c r="B21">
        <f t="shared" ref="B21:F21" si="8">ABS(B$2-B11)</f>
        <v>6.4000000000000057</v>
      </c>
      <c r="C21">
        <f t="shared" si="8"/>
        <v>47.3</v>
      </c>
      <c r="D21">
        <f t="shared" si="8"/>
        <v>4</v>
      </c>
      <c r="E21">
        <f t="shared" si="8"/>
        <v>42.9</v>
      </c>
      <c r="F21">
        <f t="shared" si="8"/>
        <v>12.400000000000006</v>
      </c>
      <c r="G21">
        <f t="shared" si="2"/>
        <v>22.6</v>
      </c>
      <c r="P21" s="1" t="s">
        <v>217</v>
      </c>
      <c r="Q21" s="1">
        <v>36.299999999999997</v>
      </c>
      <c r="R21" s="1">
        <v>0</v>
      </c>
      <c r="S21" s="1">
        <v>0</v>
      </c>
      <c r="T21" s="1">
        <v>29.4</v>
      </c>
      <c r="U21" s="1">
        <v>18.100000000000001</v>
      </c>
      <c r="V21" s="1">
        <v>1.9</v>
      </c>
      <c r="W21" s="1">
        <v>0</v>
      </c>
      <c r="X21" s="1">
        <v>0</v>
      </c>
      <c r="Y21" s="1">
        <v>0.7</v>
      </c>
      <c r="Z21" s="1">
        <v>28</v>
      </c>
      <c r="AA21" s="1">
        <v>0</v>
      </c>
      <c r="AB21" s="1">
        <v>1.3</v>
      </c>
      <c r="AC21" s="1">
        <v>0.4</v>
      </c>
    </row>
    <row r="22" spans="1:29">
      <c r="A22" s="1" t="s">
        <v>154</v>
      </c>
      <c r="B22">
        <f t="shared" ref="B22:F22" si="9">ABS(B$2-B12)</f>
        <v>15.700000000000003</v>
      </c>
      <c r="C22">
        <f t="shared" si="9"/>
        <v>27.5</v>
      </c>
      <c r="D22">
        <f t="shared" si="9"/>
        <v>3.5</v>
      </c>
      <c r="E22">
        <f t="shared" si="9"/>
        <v>14.599999999999994</v>
      </c>
      <c r="F22">
        <f t="shared" si="9"/>
        <v>0.69999999999998863</v>
      </c>
      <c r="G22">
        <f t="shared" si="2"/>
        <v>12.399999999999997</v>
      </c>
    </row>
    <row r="23" spans="1:29">
      <c r="B23">
        <f>AVERAGE(B14:B22)</f>
        <v>16.388888888888889</v>
      </c>
      <c r="C23">
        <f t="shared" ref="C23:G23" si="10">AVERAGE(C14:C22)</f>
        <v>27.111111111111111</v>
      </c>
      <c r="D23">
        <f t="shared" si="10"/>
        <v>7.2888888888888879</v>
      </c>
      <c r="E23">
        <f t="shared" si="10"/>
        <v>31.511111111111113</v>
      </c>
      <c r="F23">
        <f t="shared" si="10"/>
        <v>22.433333333333341</v>
      </c>
      <c r="G23">
        <f t="shared" si="10"/>
        <v>20.946666666666669</v>
      </c>
    </row>
    <row r="25" spans="1:29">
      <c r="B25" s="10"/>
    </row>
    <row r="26" spans="1:29">
      <c r="A26" s="1" t="s">
        <v>146</v>
      </c>
      <c r="B26" s="10">
        <f>1-(B14/B$2)</f>
        <v>0.40129870129870127</v>
      </c>
      <c r="C26" s="10">
        <f t="shared" ref="C26:G26" si="11">1-(C14/C$2)</f>
        <v>0.33263157894736839</v>
      </c>
      <c r="D26" s="10">
        <f t="shared" si="11"/>
        <v>0.9001097694840835</v>
      </c>
      <c r="E26" s="10">
        <f t="shared" si="11"/>
        <v>0.4325</v>
      </c>
      <c r="F26" s="10">
        <f t="shared" si="11"/>
        <v>0.797752808988764</v>
      </c>
    </row>
    <row r="27" spans="1:29">
      <c r="A27" s="1" t="s">
        <v>147</v>
      </c>
      <c r="B27" s="10">
        <f t="shared" ref="B27:F27" si="12">1-(B15/B$2)</f>
        <v>0.82727272727272727</v>
      </c>
      <c r="C27" s="10">
        <f t="shared" si="12"/>
        <v>0.81052631578947365</v>
      </c>
      <c r="D27" s="10">
        <f t="shared" si="12"/>
        <v>0.80790340285400664</v>
      </c>
      <c r="E27" s="10">
        <f t="shared" si="12"/>
        <v>0.45125000000000004</v>
      </c>
      <c r="F27" s="10">
        <f t="shared" si="12"/>
        <v>0.63942798774259446</v>
      </c>
    </row>
    <row r="28" spans="1:29">
      <c r="A28" s="1" t="s">
        <v>148</v>
      </c>
      <c r="B28" s="10">
        <f t="shared" ref="B28:F28" si="13">1-(B16/B$2)</f>
        <v>0.7779220779220779</v>
      </c>
      <c r="C28" s="10">
        <f t="shared" si="13"/>
        <v>0.80947368421052635</v>
      </c>
      <c r="D28" s="10">
        <f t="shared" si="13"/>
        <v>0.95828759604829861</v>
      </c>
      <c r="E28" s="10">
        <f t="shared" si="13"/>
        <v>0.75</v>
      </c>
      <c r="F28" s="10">
        <f t="shared" si="13"/>
        <v>0.70071501532175673</v>
      </c>
    </row>
    <row r="29" spans="1:29">
      <c r="A29" s="1" t="s">
        <v>149</v>
      </c>
      <c r="B29" s="10">
        <f t="shared" ref="B29:F29" si="14">1-(B17/B$2)</f>
        <v>0.85844155844155834</v>
      </c>
      <c r="C29" s="10">
        <f t="shared" si="14"/>
        <v>0.75894736842105259</v>
      </c>
      <c r="D29" s="10">
        <f t="shared" si="14"/>
        <v>0.86608122941822185</v>
      </c>
      <c r="E29" s="10">
        <f t="shared" si="14"/>
        <v>0.50374999999999992</v>
      </c>
      <c r="F29" s="10">
        <f t="shared" si="14"/>
        <v>0.87334014300306428</v>
      </c>
    </row>
    <row r="30" spans="1:29">
      <c r="A30" s="1" t="s">
        <v>150</v>
      </c>
      <c r="B30" s="10">
        <f t="shared" ref="B30:F30" si="15">1-(B18/B$2)</f>
        <v>0.98571428571428577</v>
      </c>
      <c r="C30" s="10">
        <f t="shared" si="15"/>
        <v>0.95789473684210524</v>
      </c>
      <c r="D30" s="10">
        <f t="shared" si="15"/>
        <v>0.96597145993413824</v>
      </c>
      <c r="E30" s="10">
        <f t="shared" si="15"/>
        <v>0.50624999999999998</v>
      </c>
      <c r="F30" s="10">
        <f t="shared" si="15"/>
        <v>0.96424923391215522</v>
      </c>
    </row>
    <row r="31" spans="1:29">
      <c r="A31" s="1" t="s">
        <v>151</v>
      </c>
      <c r="B31" s="10">
        <f t="shared" ref="B31:F31" si="16">1-(B19/B$2)</f>
        <v>0.68311688311688312</v>
      </c>
      <c r="C31" s="10">
        <f t="shared" si="16"/>
        <v>0.6947368421052631</v>
      </c>
      <c r="D31" s="10">
        <f t="shared" si="16"/>
        <v>0.91108671789242579</v>
      </c>
      <c r="E31" s="10">
        <f t="shared" si="16"/>
        <v>0.86999999999999988</v>
      </c>
      <c r="F31" s="10">
        <f t="shared" si="16"/>
        <v>0.62819203268641466</v>
      </c>
    </row>
    <row r="32" spans="1:29">
      <c r="A32" s="1" t="s">
        <v>152</v>
      </c>
      <c r="B32" s="10">
        <f t="shared" ref="B32:F32" si="17">1-(B20/B$2)</f>
        <v>0.83766233766233766</v>
      </c>
      <c r="C32" s="10">
        <f t="shared" si="17"/>
        <v>0.85473684210526324</v>
      </c>
      <c r="D32" s="10">
        <f t="shared" si="17"/>
        <v>0.95279912184412741</v>
      </c>
      <c r="E32" s="10">
        <f t="shared" si="17"/>
        <v>0.65999999999999992</v>
      </c>
      <c r="F32" s="10">
        <f t="shared" si="17"/>
        <v>0.46782431052093965</v>
      </c>
    </row>
    <row r="33" spans="1:14">
      <c r="A33" s="1" t="s">
        <v>153</v>
      </c>
      <c r="B33" s="10">
        <f t="shared" ref="B33:F33" si="18">1-(B21/B$2)</f>
        <v>0.91688311688311686</v>
      </c>
      <c r="C33" s="10">
        <f t="shared" si="18"/>
        <v>0.50210526315789483</v>
      </c>
      <c r="D33" s="10">
        <f t="shared" si="18"/>
        <v>0.95609220636663006</v>
      </c>
      <c r="E33" s="10">
        <f t="shared" si="18"/>
        <v>0.46375</v>
      </c>
      <c r="F33" s="10">
        <f t="shared" si="18"/>
        <v>0.87334014300306428</v>
      </c>
    </row>
    <row r="34" spans="1:14">
      <c r="A34" s="1" t="s">
        <v>154</v>
      </c>
      <c r="B34" s="10">
        <f t="shared" ref="B34:F34" si="19">1-(B22/B$2)</f>
        <v>0.79610389610389609</v>
      </c>
      <c r="C34" s="10">
        <f t="shared" si="19"/>
        <v>0.71052631578947367</v>
      </c>
      <c r="D34" s="10">
        <f t="shared" si="19"/>
        <v>0.96158068057080137</v>
      </c>
      <c r="E34" s="10">
        <f t="shared" si="19"/>
        <v>0.81750000000000012</v>
      </c>
      <c r="F34" s="10">
        <f t="shared" si="19"/>
        <v>0.99284984678243116</v>
      </c>
    </row>
    <row r="38" spans="1:14">
      <c r="A38" s="12"/>
      <c r="B38" s="12" t="s">
        <v>201</v>
      </c>
      <c r="C38" s="12" t="s">
        <v>202</v>
      </c>
      <c r="D38" s="12" t="s">
        <v>203</v>
      </c>
      <c r="E38" s="12" t="s">
        <v>204</v>
      </c>
      <c r="F38" s="12" t="s">
        <v>205</v>
      </c>
      <c r="G38" s="12" t="s">
        <v>206</v>
      </c>
      <c r="H38" s="12" t="s">
        <v>207</v>
      </c>
      <c r="I38" s="12" t="s">
        <v>208</v>
      </c>
      <c r="J38" s="12" t="s">
        <v>209</v>
      </c>
      <c r="K38" s="12" t="s">
        <v>210</v>
      </c>
      <c r="L38" s="12" t="s">
        <v>211</v>
      </c>
      <c r="M38" s="12" t="s">
        <v>212</v>
      </c>
      <c r="N38" s="12" t="s">
        <v>213</v>
      </c>
    </row>
    <row r="39" spans="1:14">
      <c r="A39" s="1" t="s">
        <v>144</v>
      </c>
    </row>
    <row r="40" spans="1:14">
      <c r="A40" s="1"/>
      <c r="B40" s="1">
        <v>71.599999999999994</v>
      </c>
      <c r="C40" s="1">
        <v>71</v>
      </c>
      <c r="D40" s="1">
        <v>91.3</v>
      </c>
      <c r="E40" s="1">
        <v>63.1</v>
      </c>
      <c r="F40" s="1">
        <v>47</v>
      </c>
      <c r="G40" s="1">
        <v>86.8</v>
      </c>
      <c r="H40" s="1">
        <v>99.8</v>
      </c>
      <c r="I40" s="1">
        <v>96.2</v>
      </c>
      <c r="J40" s="1">
        <v>91.1</v>
      </c>
      <c r="K40" s="1">
        <v>80</v>
      </c>
      <c r="L40" s="1">
        <v>100</v>
      </c>
      <c r="M40" s="1">
        <v>94.9</v>
      </c>
      <c r="N40" s="1">
        <v>98.9</v>
      </c>
    </row>
    <row r="41" spans="1:14">
      <c r="A41" s="1" t="s">
        <v>145</v>
      </c>
    </row>
    <row r="42" spans="1:14">
      <c r="A42" s="1" t="s">
        <v>146</v>
      </c>
      <c r="B42" s="1">
        <v>44.7</v>
      </c>
      <c r="C42" s="1">
        <v>46</v>
      </c>
      <c r="D42" s="1">
        <v>14.8</v>
      </c>
      <c r="E42" s="1">
        <v>42.2</v>
      </c>
      <c r="F42" s="1">
        <v>51.6</v>
      </c>
      <c r="G42" s="1">
        <v>56</v>
      </c>
      <c r="H42" s="1">
        <v>38.799999999999997</v>
      </c>
      <c r="I42" s="1">
        <v>21</v>
      </c>
      <c r="J42" s="1">
        <v>82</v>
      </c>
      <c r="K42" s="1">
        <v>34.6</v>
      </c>
      <c r="L42" s="1">
        <v>63.5</v>
      </c>
      <c r="M42" s="1">
        <v>86.3</v>
      </c>
      <c r="N42" s="1">
        <v>84.4</v>
      </c>
    </row>
    <row r="43" spans="1:14">
      <c r="A43" s="1" t="s">
        <v>147</v>
      </c>
      <c r="B43" s="1">
        <v>56.2</v>
      </c>
      <c r="C43" s="1">
        <v>99.9</v>
      </c>
      <c r="D43" s="1">
        <v>63.5</v>
      </c>
      <c r="E43" s="1">
        <v>57.7</v>
      </c>
      <c r="F43" s="1">
        <v>23.1</v>
      </c>
      <c r="G43" s="1">
        <v>77.400000000000006</v>
      </c>
      <c r="H43" s="1">
        <v>97.8</v>
      </c>
      <c r="I43" s="1">
        <v>70</v>
      </c>
      <c r="J43" s="1">
        <v>73.5</v>
      </c>
      <c r="K43" s="1">
        <v>36.1</v>
      </c>
      <c r="L43" s="1">
        <v>42.7</v>
      </c>
      <c r="M43" s="1">
        <v>80.3</v>
      </c>
      <c r="N43" s="1">
        <v>64.8</v>
      </c>
    </row>
    <row r="44" spans="1:14">
      <c r="A44" s="1" t="s">
        <v>148</v>
      </c>
      <c r="B44" s="1">
        <v>50.6</v>
      </c>
      <c r="C44" s="1">
        <v>93.1</v>
      </c>
      <c r="D44" s="1">
        <v>57.4</v>
      </c>
      <c r="E44" s="1">
        <v>66.7</v>
      </c>
      <c r="F44" s="1">
        <v>25.1</v>
      </c>
      <c r="G44" s="1">
        <v>99.5</v>
      </c>
      <c r="H44" s="1">
        <v>99.6</v>
      </c>
      <c r="I44" s="1">
        <v>61.7</v>
      </c>
      <c r="J44" s="1">
        <v>87.3</v>
      </c>
      <c r="K44" s="1">
        <v>100</v>
      </c>
      <c r="L44" s="1">
        <v>40.5</v>
      </c>
      <c r="M44" s="1">
        <v>96.4</v>
      </c>
      <c r="N44" s="1">
        <v>68.8</v>
      </c>
    </row>
    <row r="45" spans="1:14">
      <c r="A45" s="1" t="s">
        <v>149</v>
      </c>
      <c r="B45" s="1">
        <v>51.6</v>
      </c>
      <c r="C45" s="1">
        <v>66.7</v>
      </c>
      <c r="D45" s="1">
        <v>75.5</v>
      </c>
      <c r="E45" s="1">
        <v>48.9</v>
      </c>
      <c r="F45" s="1">
        <v>49.9</v>
      </c>
      <c r="G45" s="1">
        <v>85.3</v>
      </c>
      <c r="H45" s="1">
        <v>59.3</v>
      </c>
      <c r="I45" s="1">
        <v>71.900000000000006</v>
      </c>
      <c r="J45" s="1">
        <v>78.900000000000006</v>
      </c>
      <c r="K45" s="1">
        <v>40.299999999999997</v>
      </c>
      <c r="L45" s="1">
        <v>87.6</v>
      </c>
      <c r="M45" s="1">
        <v>85.9</v>
      </c>
      <c r="N45" s="1">
        <v>82.9</v>
      </c>
    </row>
    <row r="46" spans="1:14">
      <c r="A46" s="1" t="s">
        <v>150</v>
      </c>
      <c r="B46" s="1">
        <v>59.2</v>
      </c>
      <c r="C46" s="1">
        <v>69.7</v>
      </c>
      <c r="D46" s="1">
        <v>93.7</v>
      </c>
      <c r="E46" s="1">
        <v>51.2</v>
      </c>
      <c r="F46" s="1">
        <v>60.6</v>
      </c>
      <c r="G46" s="1">
        <v>100</v>
      </c>
      <c r="H46" s="1">
        <v>71.599999999999994</v>
      </c>
      <c r="I46" s="1">
        <v>94.5</v>
      </c>
      <c r="J46" s="1">
        <v>94.2</v>
      </c>
      <c r="K46" s="1">
        <v>40.5</v>
      </c>
      <c r="L46" s="1">
        <v>90.1</v>
      </c>
      <c r="M46" s="1">
        <v>93.1</v>
      </c>
      <c r="N46" s="1">
        <v>99.9</v>
      </c>
    </row>
    <row r="47" spans="1:14">
      <c r="A47" s="1" t="s">
        <v>151</v>
      </c>
      <c r="B47" s="1">
        <v>42.2</v>
      </c>
      <c r="C47" s="1">
        <v>85.2</v>
      </c>
      <c r="D47" s="1">
        <v>44.6</v>
      </c>
      <c r="E47" s="1">
        <v>72</v>
      </c>
      <c r="F47" s="1">
        <v>30.9</v>
      </c>
      <c r="G47" s="1">
        <v>96.1</v>
      </c>
      <c r="H47" s="1">
        <v>71.900000000000006</v>
      </c>
      <c r="I47" s="1">
        <v>54</v>
      </c>
      <c r="J47" s="1">
        <v>99.2</v>
      </c>
      <c r="K47" s="1">
        <v>90.4</v>
      </c>
      <c r="L47" s="1">
        <v>79.8</v>
      </c>
      <c r="M47" s="1">
        <v>59.4</v>
      </c>
      <c r="N47" s="1">
        <v>45.4</v>
      </c>
    </row>
    <row r="48" spans="1:14">
      <c r="A48" s="1" t="s">
        <v>152</v>
      </c>
      <c r="B48" s="1">
        <v>45.8</v>
      </c>
      <c r="C48" s="1">
        <v>64.7</v>
      </c>
      <c r="D48" s="1">
        <v>73.900000000000006</v>
      </c>
      <c r="E48" s="1">
        <v>70.099999999999994</v>
      </c>
      <c r="F48" s="1">
        <v>39.4</v>
      </c>
      <c r="G48" s="1">
        <v>92.8</v>
      </c>
      <c r="H48" s="1">
        <v>76</v>
      </c>
      <c r="I48" s="1">
        <v>79.099999999999994</v>
      </c>
      <c r="J48" s="1">
        <v>86.8</v>
      </c>
      <c r="K48" s="1">
        <v>52.8</v>
      </c>
      <c r="L48" s="1">
        <v>27.4</v>
      </c>
      <c r="M48" s="1">
        <v>33.1</v>
      </c>
      <c r="N48" s="1">
        <v>77</v>
      </c>
    </row>
    <row r="49" spans="1:15">
      <c r="A49" s="1" t="s">
        <v>153</v>
      </c>
      <c r="B49" s="1">
        <v>39.200000000000003</v>
      </c>
      <c r="C49" s="1">
        <v>96</v>
      </c>
      <c r="D49" s="1">
        <v>67.5</v>
      </c>
      <c r="E49" s="1">
        <v>42.8</v>
      </c>
      <c r="F49" s="1">
        <v>76.5</v>
      </c>
      <c r="G49" s="1">
        <v>56.3</v>
      </c>
      <c r="H49" s="1">
        <v>41.3</v>
      </c>
      <c r="I49" s="1">
        <v>47</v>
      </c>
      <c r="J49" s="1">
        <v>87.1</v>
      </c>
      <c r="K49" s="1">
        <v>37.1</v>
      </c>
      <c r="L49" s="1">
        <v>88.5</v>
      </c>
      <c r="M49" s="1">
        <v>91.8</v>
      </c>
      <c r="N49" s="1">
        <v>76.3</v>
      </c>
    </row>
    <row r="50" spans="1:15">
      <c r="A50" s="1" t="s">
        <v>154</v>
      </c>
      <c r="B50" s="1">
        <v>79.900000000000006</v>
      </c>
      <c r="C50" s="1">
        <v>68.8</v>
      </c>
      <c r="D50" s="1">
        <v>56.5</v>
      </c>
      <c r="E50" s="1">
        <v>55.1</v>
      </c>
      <c r="F50" s="1">
        <v>61.5</v>
      </c>
      <c r="G50" s="1">
        <v>56.2</v>
      </c>
      <c r="H50" s="1">
        <v>83.7</v>
      </c>
      <c r="I50" s="1">
        <v>65.900000000000006</v>
      </c>
      <c r="J50" s="1">
        <v>94.6</v>
      </c>
      <c r="K50" s="1">
        <v>65.400000000000006</v>
      </c>
      <c r="L50" s="1">
        <v>100</v>
      </c>
      <c r="M50" s="1">
        <v>95.7</v>
      </c>
      <c r="N50" s="1">
        <v>100</v>
      </c>
    </row>
    <row r="52" spans="1:15">
      <c r="A52" s="1" t="s">
        <v>146</v>
      </c>
      <c r="B52">
        <f>ABS(B$40-B42)</f>
        <v>26.899999999999991</v>
      </c>
      <c r="C52">
        <f t="shared" ref="C52:N52" si="20">ABS(C$40-C42)</f>
        <v>25</v>
      </c>
      <c r="D52">
        <f t="shared" si="20"/>
        <v>76.5</v>
      </c>
      <c r="E52">
        <f t="shared" si="20"/>
        <v>20.9</v>
      </c>
      <c r="F52">
        <f t="shared" si="20"/>
        <v>4.6000000000000014</v>
      </c>
      <c r="G52">
        <f t="shared" si="20"/>
        <v>30.799999999999997</v>
      </c>
      <c r="H52">
        <f t="shared" si="20"/>
        <v>61</v>
      </c>
      <c r="I52">
        <f t="shared" si="20"/>
        <v>75.2</v>
      </c>
      <c r="J52">
        <f t="shared" si="20"/>
        <v>9.0999999999999943</v>
      </c>
      <c r="K52">
        <f t="shared" si="20"/>
        <v>45.4</v>
      </c>
      <c r="L52">
        <f t="shared" si="20"/>
        <v>36.5</v>
      </c>
      <c r="M52">
        <f t="shared" si="20"/>
        <v>8.6000000000000085</v>
      </c>
      <c r="N52">
        <f t="shared" si="20"/>
        <v>14.5</v>
      </c>
    </row>
    <row r="53" spans="1:15">
      <c r="A53" s="1" t="s">
        <v>147</v>
      </c>
      <c r="B53">
        <f t="shared" ref="B53:N60" si="21">ABS(B$40-B43)</f>
        <v>15.399999999999991</v>
      </c>
      <c r="C53">
        <f t="shared" si="21"/>
        <v>28.900000000000006</v>
      </c>
      <c r="D53">
        <f t="shared" si="21"/>
        <v>27.799999999999997</v>
      </c>
      <c r="E53">
        <f t="shared" si="21"/>
        <v>5.3999999999999986</v>
      </c>
      <c r="F53">
        <f t="shared" si="21"/>
        <v>23.9</v>
      </c>
      <c r="G53">
        <f t="shared" si="21"/>
        <v>9.3999999999999915</v>
      </c>
      <c r="H53">
        <f t="shared" si="21"/>
        <v>2</v>
      </c>
      <c r="I53">
        <f t="shared" si="21"/>
        <v>26.200000000000003</v>
      </c>
      <c r="J53">
        <f t="shared" si="21"/>
        <v>17.599999999999994</v>
      </c>
      <c r="K53">
        <f t="shared" si="21"/>
        <v>43.9</v>
      </c>
      <c r="L53">
        <f t="shared" si="21"/>
        <v>57.3</v>
      </c>
      <c r="M53">
        <f t="shared" si="21"/>
        <v>14.600000000000009</v>
      </c>
      <c r="N53">
        <f t="shared" si="21"/>
        <v>34.100000000000009</v>
      </c>
    </row>
    <row r="54" spans="1:15">
      <c r="A54" s="1" t="s">
        <v>148</v>
      </c>
      <c r="B54">
        <f t="shared" si="21"/>
        <v>20.999999999999993</v>
      </c>
      <c r="C54">
        <f t="shared" si="21"/>
        <v>22.099999999999994</v>
      </c>
      <c r="D54">
        <f t="shared" si="21"/>
        <v>33.9</v>
      </c>
      <c r="E54">
        <f t="shared" si="21"/>
        <v>3.6000000000000014</v>
      </c>
      <c r="F54">
        <f t="shared" si="21"/>
        <v>21.9</v>
      </c>
      <c r="G54">
        <f t="shared" si="21"/>
        <v>12.700000000000003</v>
      </c>
      <c r="H54">
        <f t="shared" si="21"/>
        <v>0.20000000000000284</v>
      </c>
      <c r="I54">
        <f t="shared" si="21"/>
        <v>34.5</v>
      </c>
      <c r="J54">
        <f t="shared" si="21"/>
        <v>3.7999999999999972</v>
      </c>
      <c r="K54">
        <f t="shared" si="21"/>
        <v>20</v>
      </c>
      <c r="L54">
        <f t="shared" si="21"/>
        <v>59.5</v>
      </c>
      <c r="M54">
        <f t="shared" si="21"/>
        <v>1.5</v>
      </c>
      <c r="N54">
        <f t="shared" si="21"/>
        <v>30.100000000000009</v>
      </c>
    </row>
    <row r="55" spans="1:15">
      <c r="A55" s="1" t="s">
        <v>149</v>
      </c>
      <c r="B55">
        <f t="shared" si="21"/>
        <v>19.999999999999993</v>
      </c>
      <c r="C55">
        <f t="shared" si="21"/>
        <v>4.2999999999999972</v>
      </c>
      <c r="D55">
        <f t="shared" si="21"/>
        <v>15.799999999999997</v>
      </c>
      <c r="E55">
        <f t="shared" si="21"/>
        <v>14.200000000000003</v>
      </c>
      <c r="F55">
        <f t="shared" si="21"/>
        <v>2.8999999999999986</v>
      </c>
      <c r="G55">
        <f t="shared" si="21"/>
        <v>1.5</v>
      </c>
      <c r="H55">
        <f t="shared" si="21"/>
        <v>40.5</v>
      </c>
      <c r="I55">
        <f t="shared" si="21"/>
        <v>24.299999999999997</v>
      </c>
      <c r="J55">
        <f t="shared" si="21"/>
        <v>12.199999999999989</v>
      </c>
      <c r="K55">
        <f t="shared" si="21"/>
        <v>39.700000000000003</v>
      </c>
      <c r="L55">
        <f t="shared" si="21"/>
        <v>12.400000000000006</v>
      </c>
      <c r="M55">
        <f t="shared" si="21"/>
        <v>9</v>
      </c>
      <c r="N55">
        <f t="shared" si="21"/>
        <v>16</v>
      </c>
    </row>
    <row r="56" spans="1:15">
      <c r="A56" s="1" t="s">
        <v>150</v>
      </c>
      <c r="B56">
        <f t="shared" si="21"/>
        <v>12.399999999999991</v>
      </c>
      <c r="C56">
        <f t="shared" si="21"/>
        <v>1.2999999999999972</v>
      </c>
      <c r="D56">
        <f t="shared" si="21"/>
        <v>2.4000000000000057</v>
      </c>
      <c r="E56">
        <f t="shared" si="21"/>
        <v>11.899999999999999</v>
      </c>
      <c r="F56">
        <f t="shared" si="21"/>
        <v>13.600000000000001</v>
      </c>
      <c r="G56">
        <f t="shared" si="21"/>
        <v>13.200000000000003</v>
      </c>
      <c r="H56">
        <f t="shared" si="21"/>
        <v>28.200000000000003</v>
      </c>
      <c r="I56">
        <f t="shared" si="21"/>
        <v>1.7000000000000028</v>
      </c>
      <c r="J56">
        <f t="shared" si="21"/>
        <v>3.1000000000000085</v>
      </c>
      <c r="K56">
        <f t="shared" si="21"/>
        <v>39.5</v>
      </c>
      <c r="L56">
        <f t="shared" si="21"/>
        <v>9.9000000000000057</v>
      </c>
      <c r="M56">
        <f t="shared" si="21"/>
        <v>1.8000000000000114</v>
      </c>
      <c r="N56">
        <f t="shared" si="21"/>
        <v>1</v>
      </c>
    </row>
    <row r="57" spans="1:15">
      <c r="A57" s="1" t="s">
        <v>151</v>
      </c>
      <c r="B57">
        <f t="shared" si="21"/>
        <v>29.399999999999991</v>
      </c>
      <c r="C57">
        <f t="shared" si="21"/>
        <v>14.200000000000003</v>
      </c>
      <c r="D57">
        <f t="shared" si="21"/>
        <v>46.699999999999996</v>
      </c>
      <c r="E57">
        <f t="shared" si="21"/>
        <v>8.8999999999999986</v>
      </c>
      <c r="F57">
        <f t="shared" si="21"/>
        <v>16.100000000000001</v>
      </c>
      <c r="G57">
        <f t="shared" si="21"/>
        <v>9.2999999999999972</v>
      </c>
      <c r="H57">
        <f t="shared" si="21"/>
        <v>27.899999999999991</v>
      </c>
      <c r="I57">
        <f t="shared" si="21"/>
        <v>42.2</v>
      </c>
      <c r="J57">
        <f t="shared" si="21"/>
        <v>8.1000000000000085</v>
      </c>
      <c r="K57">
        <f t="shared" si="21"/>
        <v>10.400000000000006</v>
      </c>
      <c r="L57">
        <f t="shared" si="21"/>
        <v>20.200000000000003</v>
      </c>
      <c r="M57">
        <f t="shared" si="21"/>
        <v>35.500000000000007</v>
      </c>
      <c r="N57">
        <f t="shared" si="21"/>
        <v>53.500000000000007</v>
      </c>
    </row>
    <row r="58" spans="1:15">
      <c r="A58" s="1" t="s">
        <v>152</v>
      </c>
      <c r="B58">
        <f t="shared" si="21"/>
        <v>25.799999999999997</v>
      </c>
      <c r="C58">
        <f t="shared" si="21"/>
        <v>6.2999999999999972</v>
      </c>
      <c r="D58">
        <f t="shared" si="21"/>
        <v>17.399999999999991</v>
      </c>
      <c r="E58">
        <f t="shared" si="21"/>
        <v>6.9999999999999929</v>
      </c>
      <c r="F58">
        <f t="shared" si="21"/>
        <v>7.6000000000000014</v>
      </c>
      <c r="G58">
        <f t="shared" si="21"/>
        <v>6</v>
      </c>
      <c r="H58">
        <f t="shared" si="21"/>
        <v>23.799999999999997</v>
      </c>
      <c r="I58">
        <f t="shared" si="21"/>
        <v>17.100000000000009</v>
      </c>
      <c r="J58">
        <f t="shared" si="21"/>
        <v>4.2999999999999972</v>
      </c>
      <c r="K58">
        <f t="shared" si="21"/>
        <v>27.200000000000003</v>
      </c>
      <c r="L58">
        <f t="shared" si="21"/>
        <v>72.599999999999994</v>
      </c>
      <c r="M58">
        <f t="shared" si="21"/>
        <v>61.800000000000004</v>
      </c>
      <c r="N58">
        <f t="shared" si="21"/>
        <v>21.900000000000006</v>
      </c>
    </row>
    <row r="59" spans="1:15">
      <c r="A59" s="1" t="s">
        <v>153</v>
      </c>
      <c r="B59">
        <f t="shared" si="21"/>
        <v>32.399999999999991</v>
      </c>
      <c r="C59">
        <f t="shared" si="21"/>
        <v>25</v>
      </c>
      <c r="D59">
        <f t="shared" si="21"/>
        <v>23.799999999999997</v>
      </c>
      <c r="E59">
        <f t="shared" si="21"/>
        <v>20.300000000000004</v>
      </c>
      <c r="F59">
        <f t="shared" si="21"/>
        <v>29.5</v>
      </c>
      <c r="G59">
        <f t="shared" si="21"/>
        <v>30.5</v>
      </c>
      <c r="H59">
        <f t="shared" si="21"/>
        <v>58.5</v>
      </c>
      <c r="I59">
        <f t="shared" si="21"/>
        <v>49.2</v>
      </c>
      <c r="J59">
        <f t="shared" si="21"/>
        <v>4</v>
      </c>
      <c r="K59">
        <f t="shared" si="21"/>
        <v>42.9</v>
      </c>
      <c r="L59">
        <f t="shared" si="21"/>
        <v>11.5</v>
      </c>
      <c r="M59">
        <f t="shared" si="21"/>
        <v>3.1000000000000085</v>
      </c>
      <c r="N59">
        <f t="shared" si="21"/>
        <v>22.600000000000009</v>
      </c>
    </row>
    <row r="60" spans="1:15">
      <c r="A60" s="1" t="s">
        <v>154</v>
      </c>
      <c r="B60">
        <f t="shared" si="21"/>
        <v>8.3000000000000114</v>
      </c>
      <c r="C60">
        <f t="shared" si="21"/>
        <v>2.2000000000000028</v>
      </c>
      <c r="D60">
        <f t="shared" si="21"/>
        <v>34.799999999999997</v>
      </c>
      <c r="E60">
        <f t="shared" si="21"/>
        <v>8</v>
      </c>
      <c r="F60">
        <f t="shared" si="21"/>
        <v>14.5</v>
      </c>
      <c r="G60">
        <f t="shared" si="21"/>
        <v>30.599999999999994</v>
      </c>
      <c r="H60">
        <f t="shared" si="21"/>
        <v>16.099999999999994</v>
      </c>
      <c r="I60">
        <f t="shared" si="21"/>
        <v>30.299999999999997</v>
      </c>
      <c r="J60">
        <f t="shared" si="21"/>
        <v>3.5</v>
      </c>
      <c r="K60">
        <f t="shared" si="21"/>
        <v>14.599999999999994</v>
      </c>
      <c r="L60">
        <f t="shared" si="21"/>
        <v>0</v>
      </c>
      <c r="M60">
        <f t="shared" si="21"/>
        <v>0.79999999999999716</v>
      </c>
      <c r="N60">
        <f t="shared" si="21"/>
        <v>1.0999999999999943</v>
      </c>
    </row>
    <row r="61" spans="1:15">
      <c r="B61" s="15">
        <f>AVERAGE(B52:B60)</f>
        <v>21.288888888888884</v>
      </c>
      <c r="C61" s="15">
        <f t="shared" ref="C61:K61" si="22">AVERAGE(C52:C60)</f>
        <v>14.366666666666667</v>
      </c>
      <c r="D61" s="15">
        <f t="shared" si="22"/>
        <v>31.011111111111113</v>
      </c>
      <c r="E61" s="15">
        <f t="shared" si="22"/>
        <v>11.133333333333335</v>
      </c>
      <c r="F61" s="15">
        <f t="shared" si="22"/>
        <v>14.955555555555556</v>
      </c>
      <c r="G61" s="15">
        <f t="shared" si="22"/>
        <v>16</v>
      </c>
      <c r="H61" s="15">
        <f t="shared" si="22"/>
        <v>28.688888888888894</v>
      </c>
      <c r="I61" s="15">
        <f t="shared" si="22"/>
        <v>33.411111111111111</v>
      </c>
      <c r="J61" s="15">
        <f t="shared" si="22"/>
        <v>7.2999999999999989</v>
      </c>
      <c r="K61" s="15">
        <f t="shared" si="22"/>
        <v>31.511111111111113</v>
      </c>
      <c r="L61" s="15">
        <f>AVERAGE(L52:L60)</f>
        <v>31.099999999999998</v>
      </c>
      <c r="M61" s="15">
        <f t="shared" ref="M61" si="23">AVERAGE(M52:M60)</f>
        <v>15.188888888888894</v>
      </c>
      <c r="N61" s="15">
        <f t="shared" ref="N61" si="24">AVERAGE(N52:N60)</f>
        <v>21.644444444444449</v>
      </c>
    </row>
    <row r="63" spans="1:15">
      <c r="A63" s="1" t="s">
        <v>146</v>
      </c>
      <c r="B63" s="10">
        <f>1-(B52/B$40)</f>
        <v>0.62430167597765374</v>
      </c>
      <c r="C63" s="10">
        <f t="shared" ref="C63:N63" si="25">1-(C52/C$40)</f>
        <v>0.647887323943662</v>
      </c>
      <c r="D63" s="10">
        <f t="shared" si="25"/>
        <v>0.16210295728368018</v>
      </c>
      <c r="E63" s="10">
        <f t="shared" si="25"/>
        <v>0.66877971473851039</v>
      </c>
      <c r="F63" s="10">
        <f t="shared" si="25"/>
        <v>0.90212765957446805</v>
      </c>
      <c r="G63" s="10">
        <f t="shared" si="25"/>
        <v>0.64516129032258074</v>
      </c>
      <c r="H63" s="10">
        <f t="shared" si="25"/>
        <v>0.38877755511022039</v>
      </c>
      <c r="I63" s="10">
        <f t="shared" si="25"/>
        <v>0.21829521829521825</v>
      </c>
      <c r="J63" s="10">
        <f t="shared" si="25"/>
        <v>0.9001097694840835</v>
      </c>
      <c r="K63" s="10">
        <f t="shared" si="25"/>
        <v>0.4325</v>
      </c>
      <c r="L63" s="10">
        <f t="shared" si="25"/>
        <v>0.63500000000000001</v>
      </c>
      <c r="M63" s="10">
        <f t="shared" si="25"/>
        <v>0.90937829293993666</v>
      </c>
      <c r="N63" s="10">
        <f t="shared" si="25"/>
        <v>0.85338725985844288</v>
      </c>
      <c r="O63" s="13">
        <f>AVERAGE(B63:N63)</f>
        <v>0.61444682442526577</v>
      </c>
    </row>
    <row r="64" spans="1:15">
      <c r="A64" s="1" t="s">
        <v>147</v>
      </c>
      <c r="B64" s="10">
        <f t="shared" ref="B64:N71" si="26">1-(B53/B$40)</f>
        <v>0.78491620111731852</v>
      </c>
      <c r="C64" s="10">
        <f t="shared" si="26"/>
        <v>0.59295774647887312</v>
      </c>
      <c r="D64" s="10">
        <f t="shared" si="26"/>
        <v>0.69550930996714133</v>
      </c>
      <c r="E64" s="10">
        <f t="shared" si="26"/>
        <v>0.91442155309033279</v>
      </c>
      <c r="F64" s="10">
        <f t="shared" si="26"/>
        <v>0.49148936170212765</v>
      </c>
      <c r="G64" s="10">
        <f t="shared" si="26"/>
        <v>0.89170506912442404</v>
      </c>
      <c r="H64" s="10">
        <f t="shared" si="26"/>
        <v>0.97995991983967934</v>
      </c>
      <c r="I64" s="10">
        <f t="shared" si="26"/>
        <v>0.72765072765072758</v>
      </c>
      <c r="J64" s="10">
        <f t="shared" si="26"/>
        <v>0.80680570801317242</v>
      </c>
      <c r="K64" s="10">
        <f t="shared" si="26"/>
        <v>0.45125000000000004</v>
      </c>
      <c r="L64" s="10">
        <f t="shared" si="26"/>
        <v>0.42700000000000005</v>
      </c>
      <c r="M64" s="10">
        <f t="shared" si="26"/>
        <v>0.84615384615384603</v>
      </c>
      <c r="N64" s="10">
        <f t="shared" si="26"/>
        <v>0.65520728008088969</v>
      </c>
      <c r="O64" s="13">
        <f t="shared" ref="O64:O71" si="27">AVERAGE(B64:N64)</f>
        <v>0.71269436332450253</v>
      </c>
    </row>
    <row r="65" spans="1:15">
      <c r="A65" s="1" t="s">
        <v>148</v>
      </c>
      <c r="B65" s="10">
        <f t="shared" si="26"/>
        <v>0.7067039106145252</v>
      </c>
      <c r="C65" s="10">
        <f t="shared" si="26"/>
        <v>0.68873239436619726</v>
      </c>
      <c r="D65" s="10">
        <f t="shared" si="26"/>
        <v>0.62869660460021914</v>
      </c>
      <c r="E65" s="10">
        <f t="shared" si="26"/>
        <v>0.94294770206022183</v>
      </c>
      <c r="F65" s="10">
        <f t="shared" si="26"/>
        <v>0.53404255319148941</v>
      </c>
      <c r="G65" s="10">
        <f t="shared" si="26"/>
        <v>0.8536866359447004</v>
      </c>
      <c r="H65" s="10">
        <f t="shared" si="26"/>
        <v>0.99799599198396793</v>
      </c>
      <c r="I65" s="10">
        <f t="shared" si="26"/>
        <v>0.64137214137214138</v>
      </c>
      <c r="J65" s="10">
        <f t="shared" si="26"/>
        <v>0.95828759604829861</v>
      </c>
      <c r="K65" s="10">
        <f t="shared" si="26"/>
        <v>0.75</v>
      </c>
      <c r="L65" s="10">
        <f t="shared" si="26"/>
        <v>0.40500000000000003</v>
      </c>
      <c r="M65" s="10">
        <f t="shared" si="26"/>
        <v>0.98419388830347732</v>
      </c>
      <c r="N65" s="10">
        <f t="shared" si="26"/>
        <v>0.69565217391304346</v>
      </c>
      <c r="O65" s="13">
        <f t="shared" si="27"/>
        <v>0.75287012249217555</v>
      </c>
    </row>
    <row r="66" spans="1:15">
      <c r="A66" s="1" t="s">
        <v>149</v>
      </c>
      <c r="B66" s="10">
        <f t="shared" si="26"/>
        <v>0.72067039106145259</v>
      </c>
      <c r="C66" s="10">
        <f t="shared" si="26"/>
        <v>0.93943661971830994</v>
      </c>
      <c r="D66" s="10">
        <f t="shared" si="26"/>
        <v>0.82694414019715223</v>
      </c>
      <c r="E66" s="10">
        <f t="shared" si="26"/>
        <v>0.77496038034865289</v>
      </c>
      <c r="F66" s="10">
        <f t="shared" si="26"/>
        <v>0.93829787234042561</v>
      </c>
      <c r="G66" s="10">
        <f t="shared" si="26"/>
        <v>0.98271889400921664</v>
      </c>
      <c r="H66" s="10">
        <f t="shared" si="26"/>
        <v>0.594188376753507</v>
      </c>
      <c r="I66" s="10">
        <f t="shared" si="26"/>
        <v>0.74740124740124747</v>
      </c>
      <c r="J66" s="10">
        <f t="shared" si="26"/>
        <v>0.86608122941822185</v>
      </c>
      <c r="K66" s="10">
        <f t="shared" si="26"/>
        <v>0.50374999999999992</v>
      </c>
      <c r="L66" s="10">
        <f t="shared" si="26"/>
        <v>0.87599999999999989</v>
      </c>
      <c r="M66" s="10">
        <f t="shared" si="26"/>
        <v>0.90516332982086412</v>
      </c>
      <c r="N66" s="10">
        <f t="shared" si="26"/>
        <v>0.83822042467138524</v>
      </c>
      <c r="O66" s="13">
        <f t="shared" si="27"/>
        <v>0.80875637736464911</v>
      </c>
    </row>
    <row r="67" spans="1:15">
      <c r="A67" s="1" t="s">
        <v>150</v>
      </c>
      <c r="B67" s="10">
        <f t="shared" si="26"/>
        <v>0.82681564245810069</v>
      </c>
      <c r="C67" s="10">
        <f t="shared" si="26"/>
        <v>0.98169014084507045</v>
      </c>
      <c r="D67" s="10">
        <f t="shared" si="26"/>
        <v>0.97371303395399778</v>
      </c>
      <c r="E67" s="10">
        <f t="shared" si="26"/>
        <v>0.81141045958795566</v>
      </c>
      <c r="F67" s="10">
        <f t="shared" si="26"/>
        <v>0.71063829787234045</v>
      </c>
      <c r="G67" s="10">
        <f t="shared" si="26"/>
        <v>0.84792626728110598</v>
      </c>
      <c r="H67" s="10">
        <f t="shared" si="26"/>
        <v>0.7174348697394789</v>
      </c>
      <c r="I67" s="10">
        <f t="shared" si="26"/>
        <v>0.98232848232848236</v>
      </c>
      <c r="J67" s="10">
        <f t="shared" si="26"/>
        <v>0.96597145993413824</v>
      </c>
      <c r="K67" s="10">
        <f t="shared" si="26"/>
        <v>0.50624999999999998</v>
      </c>
      <c r="L67" s="10">
        <f t="shared" si="26"/>
        <v>0.90099999999999991</v>
      </c>
      <c r="M67" s="10">
        <f t="shared" si="26"/>
        <v>0.98103266596417271</v>
      </c>
      <c r="N67" s="10">
        <f t="shared" si="26"/>
        <v>0.98988877654196161</v>
      </c>
      <c r="O67" s="13">
        <f t="shared" si="27"/>
        <v>0.86123846896206202</v>
      </c>
    </row>
    <row r="68" spans="1:15">
      <c r="A68" s="1" t="s">
        <v>151</v>
      </c>
      <c r="B68" s="10">
        <f t="shared" si="26"/>
        <v>0.58938547486033532</v>
      </c>
      <c r="C68" s="10">
        <f t="shared" si="26"/>
        <v>0.79999999999999993</v>
      </c>
      <c r="D68" s="10">
        <f t="shared" si="26"/>
        <v>0.48849945235487402</v>
      </c>
      <c r="E68" s="10">
        <f t="shared" si="26"/>
        <v>0.85895404120443741</v>
      </c>
      <c r="F68" s="10">
        <f t="shared" si="26"/>
        <v>0.65744680851063819</v>
      </c>
      <c r="G68" s="10">
        <f t="shared" si="26"/>
        <v>0.8928571428571429</v>
      </c>
      <c r="H68" s="10">
        <f t="shared" si="26"/>
        <v>0.72044088176352705</v>
      </c>
      <c r="I68" s="10">
        <f t="shared" si="26"/>
        <v>0.56133056133056125</v>
      </c>
      <c r="J68" s="10">
        <f t="shared" si="26"/>
        <v>0.91108671789242579</v>
      </c>
      <c r="K68" s="10">
        <f t="shared" si="26"/>
        <v>0.86999999999999988</v>
      </c>
      <c r="L68" s="10">
        <f t="shared" si="26"/>
        <v>0.79799999999999993</v>
      </c>
      <c r="M68" s="10">
        <f t="shared" si="26"/>
        <v>0.62592202318229706</v>
      </c>
      <c r="N68" s="10">
        <f t="shared" si="26"/>
        <v>0.45904954499494433</v>
      </c>
      <c r="O68" s="13">
        <f t="shared" si="27"/>
        <v>0.71022866530393713</v>
      </c>
    </row>
    <row r="69" spans="1:15">
      <c r="A69" s="1" t="s">
        <v>152</v>
      </c>
      <c r="B69" s="10">
        <f t="shared" si="26"/>
        <v>0.63966480446927376</v>
      </c>
      <c r="C69" s="10">
        <f t="shared" si="26"/>
        <v>0.91126760563380282</v>
      </c>
      <c r="D69" s="10">
        <f t="shared" si="26"/>
        <v>0.80941949616648423</v>
      </c>
      <c r="E69" s="10">
        <f t="shared" si="26"/>
        <v>0.88906497622820935</v>
      </c>
      <c r="F69" s="10">
        <f t="shared" si="26"/>
        <v>0.83829787234042552</v>
      </c>
      <c r="G69" s="10">
        <f t="shared" si="26"/>
        <v>0.93087557603686633</v>
      </c>
      <c r="H69" s="10">
        <f t="shared" si="26"/>
        <v>0.76152304609218435</v>
      </c>
      <c r="I69" s="10">
        <f t="shared" si="26"/>
        <v>0.8222453222453221</v>
      </c>
      <c r="J69" s="10">
        <f t="shared" si="26"/>
        <v>0.95279912184412741</v>
      </c>
      <c r="K69" s="10">
        <f t="shared" si="26"/>
        <v>0.65999999999999992</v>
      </c>
      <c r="L69" s="10">
        <f t="shared" si="26"/>
        <v>0.27400000000000002</v>
      </c>
      <c r="M69" s="10">
        <f t="shared" si="26"/>
        <v>0.34878819810326656</v>
      </c>
      <c r="N69" s="10">
        <f t="shared" si="26"/>
        <v>0.7785642062689585</v>
      </c>
      <c r="O69" s="13">
        <f t="shared" si="27"/>
        <v>0.73973155580222472</v>
      </c>
    </row>
    <row r="70" spans="1:15">
      <c r="A70" s="1" t="s">
        <v>153</v>
      </c>
      <c r="B70" s="10">
        <f t="shared" si="26"/>
        <v>0.54748603351955316</v>
      </c>
      <c r="C70" s="10">
        <f t="shared" si="26"/>
        <v>0.647887323943662</v>
      </c>
      <c r="D70" s="10">
        <f t="shared" si="26"/>
        <v>0.73932092004381156</v>
      </c>
      <c r="E70" s="10">
        <f t="shared" si="26"/>
        <v>0.67828843106180658</v>
      </c>
      <c r="F70" s="10">
        <f t="shared" si="26"/>
        <v>0.37234042553191493</v>
      </c>
      <c r="G70" s="10">
        <f t="shared" si="26"/>
        <v>0.64861751152073732</v>
      </c>
      <c r="H70" s="10">
        <f t="shared" si="26"/>
        <v>0.41382765531062127</v>
      </c>
      <c r="I70" s="10">
        <f t="shared" si="26"/>
        <v>0.48856548856548854</v>
      </c>
      <c r="J70" s="10">
        <f t="shared" si="26"/>
        <v>0.95609220636663006</v>
      </c>
      <c r="K70" s="10">
        <f t="shared" si="26"/>
        <v>0.46375</v>
      </c>
      <c r="L70" s="10">
        <f t="shared" si="26"/>
        <v>0.88500000000000001</v>
      </c>
      <c r="M70" s="10">
        <f t="shared" si="26"/>
        <v>0.96733403582718647</v>
      </c>
      <c r="N70" s="10">
        <f t="shared" si="26"/>
        <v>0.77148634984833153</v>
      </c>
      <c r="O70" s="13">
        <f t="shared" si="27"/>
        <v>0.65999972165690335</v>
      </c>
    </row>
    <row r="71" spans="1:15">
      <c r="A71" s="1" t="s">
        <v>154</v>
      </c>
      <c r="B71" s="10">
        <f t="shared" si="26"/>
        <v>0.88407821229050265</v>
      </c>
      <c r="C71" s="10">
        <f t="shared" si="26"/>
        <v>0.96901408450704218</v>
      </c>
      <c r="D71" s="10">
        <f t="shared" si="26"/>
        <v>0.61883899233296824</v>
      </c>
      <c r="E71" s="10">
        <f t="shared" si="26"/>
        <v>0.87321711568938198</v>
      </c>
      <c r="F71" s="10">
        <f t="shared" si="26"/>
        <v>0.6914893617021276</v>
      </c>
      <c r="G71" s="10">
        <f t="shared" si="26"/>
        <v>0.64746543778801846</v>
      </c>
      <c r="H71" s="10">
        <f t="shared" si="26"/>
        <v>0.83867735470941884</v>
      </c>
      <c r="I71" s="10">
        <f t="shared" si="26"/>
        <v>0.6850311850311851</v>
      </c>
      <c r="J71" s="10">
        <f t="shared" si="26"/>
        <v>0.96158068057080137</v>
      </c>
      <c r="K71" s="10">
        <f t="shared" si="26"/>
        <v>0.81750000000000012</v>
      </c>
      <c r="L71" s="10">
        <f t="shared" si="26"/>
        <v>1</v>
      </c>
      <c r="M71" s="10">
        <f t="shared" si="26"/>
        <v>0.99157007376185458</v>
      </c>
      <c r="N71" s="10">
        <f t="shared" si="26"/>
        <v>0.98887765419615781</v>
      </c>
      <c r="O71" s="13">
        <f t="shared" si="27"/>
        <v>0.84364155019841991</v>
      </c>
    </row>
    <row r="72" spans="1:15">
      <c r="B72" s="13">
        <f>MAX(B63:B71)</f>
        <v>0.88407821229050265</v>
      </c>
      <c r="C72" s="13">
        <f t="shared" ref="C72:L72" si="28">MAX(C63:C71)</f>
        <v>0.98169014084507045</v>
      </c>
      <c r="D72" s="13">
        <f t="shared" si="28"/>
        <v>0.97371303395399778</v>
      </c>
      <c r="E72" s="13">
        <f t="shared" si="28"/>
        <v>0.94294770206022183</v>
      </c>
      <c r="F72" s="13">
        <f t="shared" si="28"/>
        <v>0.93829787234042561</v>
      </c>
      <c r="G72" s="13">
        <f t="shared" si="28"/>
        <v>0.98271889400921664</v>
      </c>
      <c r="H72" s="13">
        <f t="shared" si="28"/>
        <v>0.99799599198396793</v>
      </c>
      <c r="I72" s="13">
        <f t="shared" si="28"/>
        <v>0.98232848232848236</v>
      </c>
      <c r="J72" s="13">
        <f t="shared" si="28"/>
        <v>0.96597145993413824</v>
      </c>
      <c r="K72" s="13">
        <f t="shared" si="28"/>
        <v>0.86999999999999988</v>
      </c>
      <c r="L72" s="13">
        <f t="shared" si="28"/>
        <v>1</v>
      </c>
      <c r="M72" s="13">
        <f>MAX(M63:M71)</f>
        <v>0.99157007376185458</v>
      </c>
      <c r="N72" s="13">
        <f t="shared" ref="N72" si="29">MAX(N63:N71)</f>
        <v>0.98988877654196161</v>
      </c>
    </row>
    <row r="73" spans="1:15">
      <c r="B73" s="13">
        <f>MIN(B63:B71)</f>
        <v>0.54748603351955316</v>
      </c>
      <c r="C73" s="13">
        <f t="shared" ref="C73:L73" si="30">MIN(C63:C71)</f>
        <v>0.59295774647887312</v>
      </c>
      <c r="D73" s="13">
        <f t="shared" si="30"/>
        <v>0.16210295728368018</v>
      </c>
      <c r="E73" s="13">
        <f t="shared" si="30"/>
        <v>0.66877971473851039</v>
      </c>
      <c r="F73" s="13">
        <f t="shared" si="30"/>
        <v>0.37234042553191493</v>
      </c>
      <c r="G73" s="13">
        <f t="shared" si="30"/>
        <v>0.64516129032258074</v>
      </c>
      <c r="H73" s="13">
        <f t="shared" si="30"/>
        <v>0.38877755511022039</v>
      </c>
      <c r="I73" s="13">
        <f t="shared" si="30"/>
        <v>0.21829521829521825</v>
      </c>
      <c r="J73" s="13">
        <f t="shared" si="30"/>
        <v>0.80680570801317242</v>
      </c>
      <c r="K73" s="13">
        <f t="shared" si="30"/>
        <v>0.4325</v>
      </c>
      <c r="L73" s="13">
        <f t="shared" si="30"/>
        <v>0.27400000000000002</v>
      </c>
      <c r="M73" s="13">
        <f>MIN(M63:M71)</f>
        <v>0.34878819810326656</v>
      </c>
      <c r="N73" s="13">
        <f t="shared" ref="N73" si="31">MIN(N63:N71)</f>
        <v>0.45904954499494433</v>
      </c>
    </row>
    <row r="74" spans="1:15">
      <c r="B74" s="13">
        <f>B72-B73</f>
        <v>0.33659217877094949</v>
      </c>
      <c r="C74" s="13">
        <f t="shared" ref="C74:L74" si="32">C72-C73</f>
        <v>0.38873239436619733</v>
      </c>
      <c r="D74" s="13">
        <f t="shared" si="32"/>
        <v>0.81161007667031759</v>
      </c>
      <c r="E74" s="13">
        <f t="shared" si="32"/>
        <v>0.27416798732171144</v>
      </c>
      <c r="F74" s="13">
        <f t="shared" si="32"/>
        <v>0.56595744680851068</v>
      </c>
      <c r="G74" s="13">
        <f t="shared" si="32"/>
        <v>0.3375576036866359</v>
      </c>
      <c r="H74" s="13">
        <f t="shared" si="32"/>
        <v>0.60921843687374755</v>
      </c>
      <c r="I74" s="13">
        <f t="shared" si="32"/>
        <v>0.7640332640332641</v>
      </c>
      <c r="J74" s="13">
        <f t="shared" si="32"/>
        <v>0.15916575192096583</v>
      </c>
      <c r="K74" s="13">
        <f t="shared" si="32"/>
        <v>0.43749999999999989</v>
      </c>
      <c r="L74" s="13">
        <f t="shared" si="32"/>
        <v>0.72599999999999998</v>
      </c>
      <c r="M74" s="13">
        <f>M72-M73</f>
        <v>0.64278187565858802</v>
      </c>
      <c r="N74" s="13">
        <f t="shared" ref="N74" si="33">N72-N73</f>
        <v>0.53083923154701729</v>
      </c>
    </row>
    <row r="75" spans="1:15">
      <c r="B75" s="13">
        <f>AVERAGE(B63:B71)</f>
        <v>0.70266914959652405</v>
      </c>
      <c r="C75" s="13">
        <f t="shared" ref="C75:N75" si="34">AVERAGE(C63:C71)</f>
        <v>0.79765258215962431</v>
      </c>
      <c r="D75" s="13">
        <f t="shared" si="34"/>
        <v>0.66033832298892547</v>
      </c>
      <c r="E75" s="13">
        <f t="shared" si="34"/>
        <v>0.82356048600105669</v>
      </c>
      <c r="F75" s="13">
        <f t="shared" si="34"/>
        <v>0.68179669030732859</v>
      </c>
      <c r="G75" s="13">
        <f t="shared" si="34"/>
        <v>0.8156682027649772</v>
      </c>
      <c r="H75" s="13">
        <f t="shared" si="34"/>
        <v>0.71253618347806724</v>
      </c>
      <c r="I75" s="13">
        <f t="shared" si="34"/>
        <v>0.65269115269115263</v>
      </c>
      <c r="J75" s="13">
        <f t="shared" si="34"/>
        <v>0.91986827661909998</v>
      </c>
      <c r="K75" s="13">
        <f t="shared" si="34"/>
        <v>0.60611111111111116</v>
      </c>
      <c r="L75" s="13">
        <f>AVERAGE(L63:L71)</f>
        <v>0.68899999999999995</v>
      </c>
      <c r="M75" s="13">
        <f t="shared" si="34"/>
        <v>0.83994848378410014</v>
      </c>
      <c r="N75" s="13">
        <f t="shared" si="34"/>
        <v>0.78114818559712385</v>
      </c>
    </row>
    <row r="76" spans="1:15">
      <c r="B76" t="s">
        <v>224</v>
      </c>
    </row>
    <row r="78" spans="1:15">
      <c r="B78" t="str">
        <f>"In "&amp;B38&amp;" you are most similar to X ("&amp; INT(100*B72)&amp;"% similar with a score of ), and most different to Y ("&amp;INT(100*B73)&amp;"% similar)."</f>
        <v>In Doctorate to bachelor awarded you are most similar to X (88% similar with a score of ), and most different to Y (54% similar).</v>
      </c>
      <c r="C78" t="str">
        <f t="shared" ref="C78:N78" si="35">"In "&amp;C38&amp;" you are most similar to X ("&amp; INT(100*C72)&amp;"% similar), and most different to Y ("&amp;INT(100*C73)&amp;"% similar)."</f>
        <v>In Doctorate awarded to academic staff you are most similar to X (98% similar), and most different to Y (59% similar).</v>
      </c>
      <c r="D78" t="str">
        <f t="shared" si="35"/>
        <v>In Teaching reputation you are most similar to X (97% similar), and most different to Y (16% similar).</v>
      </c>
      <c r="E78" t="str">
        <f t="shared" si="35"/>
        <v>In Institutional income to academic staff you are most similar to X (94% similar), and most different to Y (66% similar).</v>
      </c>
      <c r="F78" t="str">
        <f t="shared" si="35"/>
        <v>In Students to academic staff you are most similar to X (93% similar), and most different to Y (37% similar).</v>
      </c>
      <c r="G78" t="str">
        <f t="shared" si="35"/>
        <v>In Papers to academic staff you are most similar to X (98% similar), and most different to Y (64% similar).</v>
      </c>
      <c r="H78" t="str">
        <f t="shared" si="35"/>
        <v>In Research income to academic staff you are most similar to X (99% similar), and most different to Y (38% similar).</v>
      </c>
      <c r="I78" t="str">
        <f t="shared" si="35"/>
        <v>In Research reputation you are most similar to X (98% similar), and most different to Y (21% similar).</v>
      </c>
      <c r="J78" t="str">
        <f t="shared" si="35"/>
        <v>In Citation impact you are most similar to X (96% similar), and most different to Y (80% similar).</v>
      </c>
      <c r="K78" t="str">
        <f t="shared" si="35"/>
        <v>In Industry income to academic staff you are most similar to X (87% similar), and most different to Y (43% similar).</v>
      </c>
      <c r="L78" t="str">
        <f t="shared" si="35"/>
        <v>In International staff you are most similar to X (100% similar), and most different to Y (27% similar).</v>
      </c>
      <c r="M78" t="str">
        <f t="shared" si="35"/>
        <v>In Coauthorship you are most similar to X (99% similar), and most different to Y (34% similar).</v>
      </c>
      <c r="N78" t="str">
        <f t="shared" si="35"/>
        <v>In International students you are most similar to X (98% similar), and most different to Y (45% similar).</v>
      </c>
    </row>
    <row r="79" spans="1:15">
      <c r="B79" s="16"/>
    </row>
    <row r="81" spans="2:14">
      <c r="B81" t="s">
        <v>223</v>
      </c>
      <c r="C81" t="s">
        <v>225</v>
      </c>
      <c r="D81" t="s">
        <v>226</v>
      </c>
      <c r="E81" t="s">
        <v>227</v>
      </c>
      <c r="F81" t="s">
        <v>228</v>
      </c>
      <c r="G81" t="s">
        <v>229</v>
      </c>
      <c r="H81" t="s">
        <v>230</v>
      </c>
      <c r="I81" t="s">
        <v>231</v>
      </c>
      <c r="J81" t="s">
        <v>218</v>
      </c>
      <c r="K81" t="s">
        <v>219</v>
      </c>
      <c r="L81" t="s">
        <v>220</v>
      </c>
      <c r="M81" t="s">
        <v>221</v>
      </c>
      <c r="N81" t="s">
        <v>222</v>
      </c>
    </row>
  </sheetData>
  <conditionalFormatting sqref="B14:G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N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N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6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6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6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6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6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6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:L6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:N6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B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C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G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J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K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:L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:M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N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N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0" workbookViewId="0">
      <selection activeCell="G21" sqref="G21"/>
    </sheetView>
  </sheetViews>
  <sheetFormatPr baseColWidth="10" defaultRowHeight="15" x14ac:dyDescent="0"/>
  <cols>
    <col min="1" max="1" width="26.5" customWidth="1"/>
  </cols>
  <sheetData>
    <row r="1" spans="1:11">
      <c r="J1" t="s">
        <v>197</v>
      </c>
    </row>
    <row r="2" spans="1:11" s="2" customFormat="1">
      <c r="A2" s="2" t="s">
        <v>155</v>
      </c>
      <c r="B2" s="2" t="s">
        <v>156</v>
      </c>
      <c r="C2" s="2">
        <v>23</v>
      </c>
      <c r="D2" s="2">
        <v>23</v>
      </c>
      <c r="E2" s="2">
        <v>76.099999999999994</v>
      </c>
      <c r="F2" s="2">
        <v>81.400000000000006</v>
      </c>
      <c r="G2" s="2">
        <v>85.1</v>
      </c>
      <c r="H2" s="2">
        <v>51.2</v>
      </c>
      <c r="I2" s="2">
        <v>32.4</v>
      </c>
      <c r="J2" s="2">
        <v>74.7</v>
      </c>
      <c r="K2" s="2">
        <v>-14</v>
      </c>
    </row>
    <row r="3" spans="1:11" s="2" customFormat="1">
      <c r="A3" s="2" t="s">
        <v>184</v>
      </c>
      <c r="B3" s="2" t="s">
        <v>181</v>
      </c>
      <c r="C3" s="2" t="s">
        <v>182</v>
      </c>
      <c r="D3" s="2">
        <v>226</v>
      </c>
      <c r="E3" s="2" t="s">
        <v>162</v>
      </c>
      <c r="F3" s="2">
        <v>37.5</v>
      </c>
      <c r="G3" s="2">
        <v>31.8</v>
      </c>
      <c r="H3" s="2">
        <v>86.3</v>
      </c>
      <c r="I3" s="2">
        <v>31.8</v>
      </c>
      <c r="J3" s="2">
        <v>59.9</v>
      </c>
      <c r="K3" s="2">
        <v>-20</v>
      </c>
    </row>
    <row r="4" spans="1:11">
      <c r="A4" s="2" t="s">
        <v>157</v>
      </c>
      <c r="B4" s="2" t="s">
        <v>158</v>
      </c>
      <c r="C4" s="2">
        <v>59</v>
      </c>
      <c r="D4" s="2">
        <v>59</v>
      </c>
      <c r="E4" s="2">
        <v>62.8</v>
      </c>
      <c r="F4" s="2">
        <v>70.400000000000006</v>
      </c>
      <c r="G4" s="2">
        <v>68.400000000000006</v>
      </c>
      <c r="H4" s="2">
        <v>73.3</v>
      </c>
      <c r="I4" s="2">
        <v>29</v>
      </c>
      <c r="J4" s="2">
        <v>57</v>
      </c>
      <c r="K4" s="2">
        <v>-10</v>
      </c>
    </row>
    <row r="5" spans="1:11" s="2" customFormat="1">
      <c r="A5" s="2" t="s">
        <v>159</v>
      </c>
      <c r="B5" s="2" t="s">
        <v>160</v>
      </c>
      <c r="C5" s="2" t="s">
        <v>161</v>
      </c>
      <c r="D5" s="2">
        <v>351</v>
      </c>
      <c r="E5" s="2" t="s">
        <v>162</v>
      </c>
      <c r="F5" s="2">
        <v>25.5</v>
      </c>
      <c r="G5" s="2">
        <v>16.3</v>
      </c>
      <c r="H5" s="2">
        <v>32.6</v>
      </c>
      <c r="I5" s="2">
        <v>43.1</v>
      </c>
      <c r="J5" s="2">
        <v>55.5</v>
      </c>
      <c r="K5" s="2">
        <v>-25</v>
      </c>
    </row>
    <row r="6" spans="1:11">
      <c r="A6" s="2" t="s">
        <v>180</v>
      </c>
      <c r="B6" s="2" t="s">
        <v>178</v>
      </c>
      <c r="C6" s="2">
        <v>157</v>
      </c>
      <c r="D6" s="2">
        <v>157</v>
      </c>
      <c r="E6" s="2">
        <v>49.1</v>
      </c>
      <c r="F6" s="2">
        <v>51.3</v>
      </c>
      <c r="G6" s="2" t="s">
        <v>198</v>
      </c>
      <c r="H6" s="2">
        <v>73.599999999999994</v>
      </c>
      <c r="I6" s="2">
        <v>29.1</v>
      </c>
      <c r="J6" s="2">
        <v>51.1</v>
      </c>
      <c r="K6" s="2">
        <v>-14</v>
      </c>
    </row>
    <row r="7" spans="1:11">
      <c r="A7" s="2" t="s">
        <v>192</v>
      </c>
      <c r="B7" s="2" t="s">
        <v>190</v>
      </c>
      <c r="C7" s="2" t="s">
        <v>191</v>
      </c>
      <c r="D7" s="2">
        <v>301</v>
      </c>
      <c r="E7" s="2" t="s">
        <v>162</v>
      </c>
      <c r="F7" s="2">
        <v>33.4</v>
      </c>
      <c r="G7" s="2">
        <v>21.6</v>
      </c>
      <c r="H7" s="2">
        <v>36.9</v>
      </c>
      <c r="I7" s="2">
        <v>36.1</v>
      </c>
      <c r="J7" s="2">
        <v>51.1</v>
      </c>
      <c r="K7" s="2">
        <v>-17</v>
      </c>
    </row>
    <row r="8" spans="1:11">
      <c r="A8" s="2" t="s">
        <v>174</v>
      </c>
      <c r="B8" s="2" t="s">
        <v>172</v>
      </c>
      <c r="C8" s="2">
        <v>165</v>
      </c>
      <c r="D8" s="2">
        <v>165</v>
      </c>
      <c r="E8" s="2">
        <v>48.1</v>
      </c>
      <c r="F8" s="2">
        <v>49.7</v>
      </c>
      <c r="G8" s="2">
        <v>47.3</v>
      </c>
      <c r="H8" s="2">
        <v>76.8</v>
      </c>
      <c r="I8" s="2">
        <v>29.7</v>
      </c>
      <c r="J8" s="2">
        <v>49.6</v>
      </c>
      <c r="K8" s="2">
        <v>0</v>
      </c>
    </row>
    <row r="9" spans="1:11">
      <c r="A9" s="2" t="s">
        <v>177</v>
      </c>
      <c r="B9" s="2" t="s">
        <v>176</v>
      </c>
      <c r="C9" s="2">
        <v>141</v>
      </c>
      <c r="D9" s="2">
        <v>141</v>
      </c>
      <c r="E9" s="2">
        <v>50.9</v>
      </c>
      <c r="F9" s="2">
        <v>53.5</v>
      </c>
      <c r="G9" s="2">
        <v>52.9</v>
      </c>
      <c r="H9" s="2">
        <v>69.400000000000006</v>
      </c>
      <c r="I9" s="2">
        <v>37</v>
      </c>
      <c r="J9" s="2">
        <v>48.1</v>
      </c>
      <c r="K9" s="2">
        <v>-6</v>
      </c>
    </row>
    <row r="10" spans="1:11">
      <c r="A10" s="2" t="s">
        <v>189</v>
      </c>
      <c r="B10" s="2" t="s">
        <v>188</v>
      </c>
      <c r="C10" s="2" t="s">
        <v>161</v>
      </c>
      <c r="D10" s="2">
        <v>351</v>
      </c>
      <c r="E10" s="2" t="s">
        <v>162</v>
      </c>
      <c r="F10" s="2">
        <v>36.5</v>
      </c>
      <c r="G10" s="2">
        <v>28.5</v>
      </c>
      <c r="H10" s="2">
        <v>68.7</v>
      </c>
      <c r="I10" s="2">
        <v>26.1</v>
      </c>
      <c r="J10" s="2">
        <v>33.6</v>
      </c>
      <c r="K10" s="2">
        <v>-2</v>
      </c>
    </row>
    <row r="11" spans="1:11">
      <c r="A11" s="2" t="s">
        <v>187</v>
      </c>
      <c r="B11" s="2" t="s">
        <v>185</v>
      </c>
      <c r="C11" s="2" t="s">
        <v>161</v>
      </c>
      <c r="D11" s="2">
        <v>351</v>
      </c>
      <c r="E11" s="2" t="s">
        <v>162</v>
      </c>
      <c r="F11" s="2">
        <v>38.4</v>
      </c>
      <c r="G11" s="2">
        <v>27.5</v>
      </c>
      <c r="H11" s="2">
        <v>43.4</v>
      </c>
      <c r="I11" s="2">
        <v>25.2</v>
      </c>
      <c r="J11" s="2">
        <v>32.200000000000003</v>
      </c>
      <c r="K11" s="2">
        <v>-3</v>
      </c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2" ht="28">
      <c r="A20" s="4"/>
      <c r="B20" s="5">
        <v>2014</v>
      </c>
      <c r="C20" s="5">
        <v>2015</v>
      </c>
      <c r="D20" s="6" t="s">
        <v>163</v>
      </c>
      <c r="E20" s="7" t="s">
        <v>164</v>
      </c>
      <c r="F20" s="7" t="s">
        <v>165</v>
      </c>
      <c r="G20" s="7" t="s">
        <v>166</v>
      </c>
      <c r="H20" s="7" t="s">
        <v>167</v>
      </c>
      <c r="I20" s="7" t="s">
        <v>168</v>
      </c>
      <c r="J20" s="7" t="s">
        <v>169</v>
      </c>
      <c r="K20" s="7" t="s">
        <v>170</v>
      </c>
    </row>
    <row r="21" spans="1:12" ht="28">
      <c r="A21" s="6" t="s">
        <v>156</v>
      </c>
      <c r="B21" s="5">
        <v>23</v>
      </c>
      <c r="C21" s="5">
        <v>43</v>
      </c>
      <c r="D21" s="6" t="s">
        <v>171</v>
      </c>
      <c r="E21" s="7">
        <v>0</v>
      </c>
      <c r="F21" s="7">
        <v>-5</v>
      </c>
      <c r="G21" s="7">
        <v>0</v>
      </c>
      <c r="H21" s="7">
        <v>-2</v>
      </c>
      <c r="I21" s="7">
        <v>-14</v>
      </c>
      <c r="J21" s="7">
        <v>0</v>
      </c>
      <c r="K21" s="7">
        <v>-2</v>
      </c>
      <c r="L21" s="10">
        <f>(C21-B21)/B21</f>
        <v>0.86956521739130432</v>
      </c>
    </row>
    <row r="22" spans="1:12" ht="28">
      <c r="A22" s="6" t="s">
        <v>158</v>
      </c>
      <c r="B22" s="5">
        <v>59</v>
      </c>
      <c r="C22" s="5">
        <f>88</f>
        <v>88</v>
      </c>
      <c r="D22" s="6" t="s">
        <v>157</v>
      </c>
      <c r="E22" s="7">
        <v>0</v>
      </c>
      <c r="F22" s="7">
        <v>-3</v>
      </c>
      <c r="G22" s="7">
        <v>0</v>
      </c>
      <c r="H22" s="7">
        <v>1</v>
      </c>
      <c r="I22" s="7">
        <v>-10</v>
      </c>
      <c r="J22" s="7">
        <v>6</v>
      </c>
      <c r="K22" s="7">
        <v>-3</v>
      </c>
      <c r="L22" s="10">
        <f>(C22-B22)/B22</f>
        <v>0.49152542372881358</v>
      </c>
    </row>
    <row r="23" spans="1:12" ht="28">
      <c r="A23" s="6" t="s">
        <v>172</v>
      </c>
      <c r="B23" s="5">
        <f>165</f>
        <v>165</v>
      </c>
      <c r="C23" s="5" t="s">
        <v>173</v>
      </c>
      <c r="D23" s="6" t="s">
        <v>174</v>
      </c>
      <c r="E23" s="7">
        <v>10</v>
      </c>
      <c r="F23" s="7" t="s">
        <v>175</v>
      </c>
      <c r="G23" s="7">
        <v>-5</v>
      </c>
      <c r="H23" s="7">
        <v>-4</v>
      </c>
      <c r="I23" s="7">
        <v>0</v>
      </c>
      <c r="J23" s="7">
        <v>-2</v>
      </c>
      <c r="K23" s="7">
        <v>0</v>
      </c>
      <c r="L23" s="10">
        <f>(201-B23)/B23</f>
        <v>0.21818181818181817</v>
      </c>
    </row>
    <row r="24" spans="1:12" ht="42">
      <c r="A24" s="6" t="s">
        <v>176</v>
      </c>
      <c r="B24" s="5">
        <f>141</f>
        <v>141</v>
      </c>
      <c r="C24" s="5" t="s">
        <v>173</v>
      </c>
      <c r="D24" s="6" t="s">
        <v>177</v>
      </c>
      <c r="E24" s="7">
        <v>10</v>
      </c>
      <c r="F24" s="7" t="s">
        <v>175</v>
      </c>
      <c r="G24" s="7">
        <v>-7</v>
      </c>
      <c r="H24" s="7">
        <v>-5</v>
      </c>
      <c r="I24" s="7">
        <v>-6</v>
      </c>
      <c r="J24" s="7">
        <v>1</v>
      </c>
      <c r="K24" s="7">
        <v>-5</v>
      </c>
      <c r="L24" s="10">
        <f>(201-B24)/B24</f>
        <v>0.42553191489361702</v>
      </c>
    </row>
    <row r="25" spans="1:12" ht="28">
      <c r="A25" s="6" t="s">
        <v>178</v>
      </c>
      <c r="B25" s="5">
        <f>157</f>
        <v>157</v>
      </c>
      <c r="C25" s="5" t="s">
        <v>179</v>
      </c>
      <c r="D25" s="6" t="s">
        <v>180</v>
      </c>
      <c r="E25" s="7">
        <v>19</v>
      </c>
      <c r="F25" s="7" t="s">
        <v>175</v>
      </c>
      <c r="G25" s="7">
        <v>-4</v>
      </c>
      <c r="H25" s="7">
        <v>-3</v>
      </c>
      <c r="I25" s="7">
        <v>-14</v>
      </c>
      <c r="J25" s="7">
        <v>2</v>
      </c>
      <c r="K25" s="7">
        <v>-2</v>
      </c>
      <c r="L25" s="10">
        <f>(251-B25)/B25</f>
        <v>0.59872611464968151</v>
      </c>
    </row>
    <row r="26" spans="1:12" ht="28">
      <c r="A26" s="6" t="s">
        <v>181</v>
      </c>
      <c r="B26" s="5" t="s">
        <v>182</v>
      </c>
      <c r="C26" s="5" t="s">
        <v>183</v>
      </c>
      <c r="D26" s="6" t="s">
        <v>184</v>
      </c>
      <c r="E26" s="7">
        <v>30</v>
      </c>
      <c r="F26" s="7" t="s">
        <v>175</v>
      </c>
      <c r="G26" s="7">
        <v>3</v>
      </c>
      <c r="H26" s="7">
        <v>7</v>
      </c>
      <c r="I26" s="7">
        <v>-20</v>
      </c>
      <c r="J26" s="7">
        <v>5</v>
      </c>
      <c r="K26" s="7">
        <v>-5</v>
      </c>
      <c r="L26" s="10">
        <f>(301-250)/250</f>
        <v>0.20399999999999999</v>
      </c>
    </row>
    <row r="27" spans="1:12" ht="28">
      <c r="A27" s="6" t="s">
        <v>185</v>
      </c>
      <c r="B27" s="5" t="s">
        <v>161</v>
      </c>
      <c r="C27" s="5" t="s">
        <v>186</v>
      </c>
      <c r="D27" s="6" t="s">
        <v>187</v>
      </c>
      <c r="E27" s="7">
        <v>77</v>
      </c>
      <c r="F27" s="7" t="s">
        <v>175</v>
      </c>
      <c r="G27" s="7">
        <v>2</v>
      </c>
      <c r="H27" s="7">
        <v>5</v>
      </c>
      <c r="I27" s="7">
        <v>-3</v>
      </c>
      <c r="J27" s="7">
        <v>10</v>
      </c>
      <c r="K27" s="7">
        <v>3</v>
      </c>
      <c r="L27" s="10">
        <f>(401-350)/350</f>
        <v>0.14571428571428571</v>
      </c>
    </row>
    <row r="28" spans="1:12" ht="28">
      <c r="A28" s="6" t="s">
        <v>188</v>
      </c>
      <c r="B28" s="5" t="s">
        <v>161</v>
      </c>
      <c r="C28" s="5" t="s">
        <v>186</v>
      </c>
      <c r="D28" s="6" t="s">
        <v>189</v>
      </c>
      <c r="E28" s="7">
        <v>88</v>
      </c>
      <c r="F28" s="7" t="s">
        <v>175</v>
      </c>
      <c r="G28" s="7">
        <v>0</v>
      </c>
      <c r="H28" s="7">
        <v>-1</v>
      </c>
      <c r="I28" s="7">
        <v>-2</v>
      </c>
      <c r="J28" s="7">
        <v>14</v>
      </c>
      <c r="K28" s="7">
        <v>0</v>
      </c>
      <c r="L28" s="10">
        <f>(401-350)/350</f>
        <v>0.14571428571428571</v>
      </c>
    </row>
    <row r="29" spans="1:12" ht="28">
      <c r="A29" s="6" t="s">
        <v>190</v>
      </c>
      <c r="B29" s="5" t="s">
        <v>191</v>
      </c>
      <c r="C29" s="5" t="s">
        <v>186</v>
      </c>
      <c r="D29" s="6" t="s">
        <v>192</v>
      </c>
      <c r="E29" s="7">
        <v>120</v>
      </c>
      <c r="F29" s="7" t="s">
        <v>175</v>
      </c>
      <c r="G29" s="7">
        <v>6</v>
      </c>
      <c r="H29" s="7">
        <v>8</v>
      </c>
      <c r="I29" s="7">
        <v>-17</v>
      </c>
      <c r="J29" s="7">
        <v>6</v>
      </c>
      <c r="K29" s="7">
        <v>-1</v>
      </c>
      <c r="L29" s="10">
        <f>(401-301)/301</f>
        <v>0.33222591362126247</v>
      </c>
    </row>
    <row r="30" spans="1:12" ht="28">
      <c r="A30" s="6" t="s">
        <v>193</v>
      </c>
      <c r="B30" s="8"/>
      <c r="C30" s="5" t="s">
        <v>194</v>
      </c>
      <c r="D30" s="6" t="s">
        <v>195</v>
      </c>
      <c r="E30" s="7">
        <v>156</v>
      </c>
      <c r="F30" s="7" t="s">
        <v>175</v>
      </c>
      <c r="G30" s="9"/>
      <c r="H30" s="9"/>
      <c r="I30" s="9"/>
      <c r="J30" s="9"/>
      <c r="K30" s="9"/>
      <c r="L30" s="10"/>
    </row>
    <row r="31" spans="1:12" ht="28">
      <c r="A31" s="6" t="s">
        <v>160</v>
      </c>
      <c r="B31" s="5" t="s">
        <v>161</v>
      </c>
      <c r="C31" s="5" t="s">
        <v>196</v>
      </c>
      <c r="D31" s="6" t="s">
        <v>159</v>
      </c>
      <c r="E31" s="7">
        <v>400</v>
      </c>
      <c r="F31" s="7" t="s">
        <v>175</v>
      </c>
      <c r="G31" s="7">
        <v>-2</v>
      </c>
      <c r="H31" s="7">
        <v>-2</v>
      </c>
      <c r="I31" s="7">
        <v>-25</v>
      </c>
      <c r="J31" s="7">
        <v>0</v>
      </c>
      <c r="K31" s="7">
        <v>-13</v>
      </c>
      <c r="L31" s="10">
        <f>0.5</f>
        <v>0.5</v>
      </c>
    </row>
  </sheetData>
  <sortState ref="A2:J11">
    <sortCondition descending="1" ref="J2:J11"/>
  </sortState>
  <conditionalFormatting sqref="I21:I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TES Global LTD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Ross</dc:creator>
  <cp:lastModifiedBy>Duncan Ross</cp:lastModifiedBy>
  <dcterms:created xsi:type="dcterms:W3CDTF">2015-09-24T01:24:46Z</dcterms:created>
  <dcterms:modified xsi:type="dcterms:W3CDTF">2015-09-25T14:14:15Z</dcterms:modified>
</cp:coreProperties>
</file>