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122"/>
  <workbookPr showInkAnnotation="0" autoCompressPictures="0"/>
  <bookViews>
    <workbookView xWindow="720" yWindow="720" windowWidth="24880" windowHeight="14320" tabRatio="500" activeTab="3"/>
  </bookViews>
  <sheets>
    <sheet name="Sheet1" sheetId="1" r:id="rId1"/>
    <sheet name="Sheet2" sheetId="2" r:id="rId2"/>
    <sheet name="Sheet3" sheetId="3" r:id="rId3"/>
    <sheet name="Sheet4"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L57" i="2" l="1"/>
  <c r="M57" i="2"/>
  <c r="N57" i="2"/>
  <c r="C57" i="2"/>
  <c r="D57" i="2"/>
  <c r="E57" i="2"/>
  <c r="F57" i="2"/>
  <c r="G57" i="2"/>
  <c r="H57" i="2"/>
  <c r="I57" i="2"/>
  <c r="J57" i="2"/>
  <c r="K57" i="2"/>
  <c r="B57" i="2"/>
  <c r="O56" i="2"/>
  <c r="H15" i="2"/>
  <c r="I15" i="2"/>
  <c r="J15" i="2"/>
  <c r="K15" i="2"/>
  <c r="G15" i="2"/>
  <c r="C14" i="2"/>
  <c r="D14" i="2"/>
  <c r="E14" i="2"/>
  <c r="F14" i="2"/>
  <c r="C13" i="2"/>
  <c r="D13" i="2"/>
  <c r="E13" i="2"/>
  <c r="F13" i="2"/>
  <c r="B14" i="2"/>
  <c r="B13" i="2"/>
  <c r="K6" i="2"/>
  <c r="K5" i="2"/>
  <c r="K4" i="2"/>
  <c r="K3" i="2"/>
  <c r="K2" i="2"/>
  <c r="C38" i="2"/>
  <c r="D38" i="2"/>
  <c r="E38" i="2"/>
  <c r="F38" i="2"/>
  <c r="B38" i="2"/>
  <c r="G30" i="2"/>
  <c r="G31" i="2"/>
  <c r="G32" i="2"/>
  <c r="G33" i="2"/>
  <c r="G34" i="2"/>
  <c r="G35" i="2"/>
  <c r="G36" i="2"/>
  <c r="G37" i="2"/>
  <c r="G29" i="2"/>
  <c r="B100" i="2"/>
  <c r="B98" i="2"/>
  <c r="B96" i="2"/>
  <c r="B94" i="2"/>
  <c r="K55" i="2"/>
  <c r="L55" i="2"/>
  <c r="M55" i="2"/>
  <c r="N55" i="2"/>
  <c r="C55" i="2"/>
  <c r="D55" i="2"/>
  <c r="E55" i="2"/>
  <c r="F55" i="2"/>
  <c r="G55" i="2"/>
  <c r="H55" i="2"/>
  <c r="I55" i="2"/>
  <c r="J55" i="2"/>
  <c r="B55" i="2"/>
  <c r="N54" i="2"/>
  <c r="C54" i="2"/>
  <c r="D54" i="2"/>
  <c r="E54" i="2"/>
  <c r="F54" i="2"/>
  <c r="G54" i="2"/>
  <c r="H54" i="2"/>
  <c r="I54" i="2"/>
  <c r="J54" i="2"/>
  <c r="K54" i="2"/>
  <c r="L54" i="2"/>
  <c r="M54" i="2"/>
  <c r="B54" i="2"/>
  <c r="L60" i="2"/>
  <c r="L71" i="2"/>
  <c r="L61" i="2"/>
  <c r="L72" i="2"/>
  <c r="L62" i="2"/>
  <c r="L73" i="2"/>
  <c r="L63" i="2"/>
  <c r="L74" i="2"/>
  <c r="L64" i="2"/>
  <c r="L75" i="2"/>
  <c r="L65" i="2"/>
  <c r="L76" i="2"/>
  <c r="L66" i="2"/>
  <c r="L77" i="2"/>
  <c r="L67" i="2"/>
  <c r="L78" i="2"/>
  <c r="L68" i="2"/>
  <c r="L79" i="2"/>
  <c r="L83" i="2"/>
  <c r="M60" i="2"/>
  <c r="M71" i="2"/>
  <c r="M61" i="2"/>
  <c r="M72" i="2"/>
  <c r="M62" i="2"/>
  <c r="M73" i="2"/>
  <c r="M63" i="2"/>
  <c r="M74" i="2"/>
  <c r="M64" i="2"/>
  <c r="M75" i="2"/>
  <c r="M65" i="2"/>
  <c r="M76" i="2"/>
  <c r="M66" i="2"/>
  <c r="M77" i="2"/>
  <c r="M67" i="2"/>
  <c r="M78" i="2"/>
  <c r="M68" i="2"/>
  <c r="M79" i="2"/>
  <c r="M83" i="2"/>
  <c r="N60" i="2"/>
  <c r="N71" i="2"/>
  <c r="N61" i="2"/>
  <c r="N72" i="2"/>
  <c r="N62" i="2"/>
  <c r="N73" i="2"/>
  <c r="N63" i="2"/>
  <c r="N74" i="2"/>
  <c r="N64" i="2"/>
  <c r="N75" i="2"/>
  <c r="N65" i="2"/>
  <c r="N76" i="2"/>
  <c r="N66" i="2"/>
  <c r="N77" i="2"/>
  <c r="N67" i="2"/>
  <c r="N78" i="2"/>
  <c r="N68" i="2"/>
  <c r="N79" i="2"/>
  <c r="N83" i="2"/>
  <c r="C60" i="2"/>
  <c r="C71" i="2"/>
  <c r="C61" i="2"/>
  <c r="C72" i="2"/>
  <c r="C62" i="2"/>
  <c r="C73" i="2"/>
  <c r="C63" i="2"/>
  <c r="C74" i="2"/>
  <c r="C64" i="2"/>
  <c r="C75" i="2"/>
  <c r="C65" i="2"/>
  <c r="C76" i="2"/>
  <c r="C66" i="2"/>
  <c r="C77" i="2"/>
  <c r="C67" i="2"/>
  <c r="C78" i="2"/>
  <c r="C68" i="2"/>
  <c r="C79" i="2"/>
  <c r="C83" i="2"/>
  <c r="D60" i="2"/>
  <c r="D71" i="2"/>
  <c r="D61" i="2"/>
  <c r="D72" i="2"/>
  <c r="D62" i="2"/>
  <c r="D73" i="2"/>
  <c r="D63" i="2"/>
  <c r="D74" i="2"/>
  <c r="D64" i="2"/>
  <c r="D75" i="2"/>
  <c r="D65" i="2"/>
  <c r="D76" i="2"/>
  <c r="D66" i="2"/>
  <c r="D77" i="2"/>
  <c r="D67" i="2"/>
  <c r="D78" i="2"/>
  <c r="D68" i="2"/>
  <c r="D79" i="2"/>
  <c r="D83" i="2"/>
  <c r="E60" i="2"/>
  <c r="E71" i="2"/>
  <c r="E61" i="2"/>
  <c r="E72" i="2"/>
  <c r="E62" i="2"/>
  <c r="E73" i="2"/>
  <c r="E63" i="2"/>
  <c r="E74" i="2"/>
  <c r="E64" i="2"/>
  <c r="E75" i="2"/>
  <c r="E65" i="2"/>
  <c r="E76" i="2"/>
  <c r="E66" i="2"/>
  <c r="E77" i="2"/>
  <c r="E67" i="2"/>
  <c r="E78" i="2"/>
  <c r="E68" i="2"/>
  <c r="E79" i="2"/>
  <c r="E83" i="2"/>
  <c r="F60" i="2"/>
  <c r="F71" i="2"/>
  <c r="F61" i="2"/>
  <c r="F72" i="2"/>
  <c r="F62" i="2"/>
  <c r="F73" i="2"/>
  <c r="F63" i="2"/>
  <c r="F74" i="2"/>
  <c r="F64" i="2"/>
  <c r="F75" i="2"/>
  <c r="F65" i="2"/>
  <c r="F76" i="2"/>
  <c r="F66" i="2"/>
  <c r="F77" i="2"/>
  <c r="F67" i="2"/>
  <c r="F78" i="2"/>
  <c r="F68" i="2"/>
  <c r="F79" i="2"/>
  <c r="F83" i="2"/>
  <c r="G60" i="2"/>
  <c r="G71" i="2"/>
  <c r="G61" i="2"/>
  <c r="G72" i="2"/>
  <c r="G62" i="2"/>
  <c r="G73" i="2"/>
  <c r="G63" i="2"/>
  <c r="G74" i="2"/>
  <c r="G64" i="2"/>
  <c r="G75" i="2"/>
  <c r="G65" i="2"/>
  <c r="G76" i="2"/>
  <c r="G66" i="2"/>
  <c r="G77" i="2"/>
  <c r="G67" i="2"/>
  <c r="G78" i="2"/>
  <c r="G68" i="2"/>
  <c r="G79" i="2"/>
  <c r="G83" i="2"/>
  <c r="H60" i="2"/>
  <c r="H71" i="2"/>
  <c r="H61" i="2"/>
  <c r="H72" i="2"/>
  <c r="H62" i="2"/>
  <c r="H73" i="2"/>
  <c r="H63" i="2"/>
  <c r="H74" i="2"/>
  <c r="H64" i="2"/>
  <c r="H75" i="2"/>
  <c r="H65" i="2"/>
  <c r="H76" i="2"/>
  <c r="H66" i="2"/>
  <c r="H77" i="2"/>
  <c r="H67" i="2"/>
  <c r="H78" i="2"/>
  <c r="H68" i="2"/>
  <c r="H79" i="2"/>
  <c r="H83" i="2"/>
  <c r="I60" i="2"/>
  <c r="I71" i="2"/>
  <c r="I61" i="2"/>
  <c r="I72" i="2"/>
  <c r="I62" i="2"/>
  <c r="I73" i="2"/>
  <c r="I63" i="2"/>
  <c r="I74" i="2"/>
  <c r="I64" i="2"/>
  <c r="I75" i="2"/>
  <c r="I65" i="2"/>
  <c r="I76" i="2"/>
  <c r="I66" i="2"/>
  <c r="I77" i="2"/>
  <c r="I67" i="2"/>
  <c r="I78" i="2"/>
  <c r="I68" i="2"/>
  <c r="I79" i="2"/>
  <c r="I83" i="2"/>
  <c r="J60" i="2"/>
  <c r="J71" i="2"/>
  <c r="J61" i="2"/>
  <c r="J72" i="2"/>
  <c r="J62" i="2"/>
  <c r="J73" i="2"/>
  <c r="J63" i="2"/>
  <c r="J74" i="2"/>
  <c r="J64" i="2"/>
  <c r="J75" i="2"/>
  <c r="J65" i="2"/>
  <c r="J76" i="2"/>
  <c r="J66" i="2"/>
  <c r="J77" i="2"/>
  <c r="J67" i="2"/>
  <c r="J78" i="2"/>
  <c r="J68" i="2"/>
  <c r="J79" i="2"/>
  <c r="J83" i="2"/>
  <c r="K60" i="2"/>
  <c r="K71" i="2"/>
  <c r="K61" i="2"/>
  <c r="K72" i="2"/>
  <c r="K62" i="2"/>
  <c r="K73" i="2"/>
  <c r="K63" i="2"/>
  <c r="K74" i="2"/>
  <c r="K64" i="2"/>
  <c r="K75" i="2"/>
  <c r="K65" i="2"/>
  <c r="K76" i="2"/>
  <c r="K66" i="2"/>
  <c r="K77" i="2"/>
  <c r="K67" i="2"/>
  <c r="K78" i="2"/>
  <c r="K68" i="2"/>
  <c r="K79" i="2"/>
  <c r="K83" i="2"/>
  <c r="B60" i="2"/>
  <c r="B71" i="2"/>
  <c r="B61" i="2"/>
  <c r="B72" i="2"/>
  <c r="B62" i="2"/>
  <c r="B73" i="2"/>
  <c r="B63" i="2"/>
  <c r="B74" i="2"/>
  <c r="B64" i="2"/>
  <c r="B75" i="2"/>
  <c r="B65" i="2"/>
  <c r="B76" i="2"/>
  <c r="B66" i="2"/>
  <c r="B77" i="2"/>
  <c r="B67" i="2"/>
  <c r="B78" i="2"/>
  <c r="B68" i="2"/>
  <c r="B79" i="2"/>
  <c r="B83" i="2"/>
  <c r="O72" i="2"/>
  <c r="O73" i="2"/>
  <c r="O74" i="2"/>
  <c r="O75" i="2"/>
  <c r="O76" i="2"/>
  <c r="O77" i="2"/>
  <c r="O78" i="2"/>
  <c r="O79" i="2"/>
  <c r="O71" i="2"/>
  <c r="B80" i="2"/>
  <c r="B81" i="2"/>
  <c r="B90" i="2"/>
  <c r="N80" i="2"/>
  <c r="N81" i="2"/>
  <c r="N90" i="2"/>
  <c r="L80" i="2"/>
  <c r="L81" i="2"/>
  <c r="L90" i="2"/>
  <c r="M80" i="2"/>
  <c r="M81" i="2"/>
  <c r="M90" i="2"/>
  <c r="C80" i="2"/>
  <c r="C81" i="2"/>
  <c r="C90" i="2"/>
  <c r="D80" i="2"/>
  <c r="D81" i="2"/>
  <c r="D90" i="2"/>
  <c r="E80" i="2"/>
  <c r="E81" i="2"/>
  <c r="E90" i="2"/>
  <c r="F80" i="2"/>
  <c r="F81" i="2"/>
  <c r="F90" i="2"/>
  <c r="G80" i="2"/>
  <c r="G81" i="2"/>
  <c r="G90" i="2"/>
  <c r="H80" i="2"/>
  <c r="H81" i="2"/>
  <c r="H90" i="2"/>
  <c r="I80" i="2"/>
  <c r="I81" i="2"/>
  <c r="I90" i="2"/>
  <c r="J80" i="2"/>
  <c r="J81" i="2"/>
  <c r="J90" i="2"/>
  <c r="K80" i="2"/>
  <c r="K81" i="2"/>
  <c r="K90" i="2"/>
  <c r="M82" i="2"/>
  <c r="N82" i="2"/>
  <c r="C82" i="2"/>
  <c r="D82" i="2"/>
  <c r="E82" i="2"/>
  <c r="F82" i="2"/>
  <c r="G82" i="2"/>
  <c r="H82" i="2"/>
  <c r="I82" i="2"/>
  <c r="J82" i="2"/>
  <c r="K82" i="2"/>
  <c r="L82" i="2"/>
  <c r="B82" i="2"/>
  <c r="L69" i="2"/>
  <c r="M69" i="2"/>
  <c r="N69" i="2"/>
  <c r="C69" i="2"/>
  <c r="D69" i="2"/>
  <c r="E69" i="2"/>
  <c r="F69" i="2"/>
  <c r="G69" i="2"/>
  <c r="H69" i="2"/>
  <c r="I69" i="2"/>
  <c r="J69" i="2"/>
  <c r="K69" i="2"/>
  <c r="B69" i="2"/>
  <c r="B18" i="2"/>
  <c r="B30" i="2"/>
  <c r="C18" i="2"/>
  <c r="C30" i="2"/>
  <c r="D18" i="2"/>
  <c r="D30" i="2"/>
  <c r="E18" i="2"/>
  <c r="E30" i="2"/>
  <c r="F18" i="2"/>
  <c r="F30" i="2"/>
  <c r="B19" i="2"/>
  <c r="B31" i="2"/>
  <c r="C19" i="2"/>
  <c r="C31" i="2"/>
  <c r="D19" i="2"/>
  <c r="D31" i="2"/>
  <c r="E19" i="2"/>
  <c r="E31" i="2"/>
  <c r="F19" i="2"/>
  <c r="F31" i="2"/>
  <c r="B20" i="2"/>
  <c r="B32" i="2"/>
  <c r="C20" i="2"/>
  <c r="C32" i="2"/>
  <c r="D20" i="2"/>
  <c r="D32" i="2"/>
  <c r="E20" i="2"/>
  <c r="E32" i="2"/>
  <c r="F20" i="2"/>
  <c r="F32" i="2"/>
  <c r="B21" i="2"/>
  <c r="B33" i="2"/>
  <c r="C21" i="2"/>
  <c r="C33" i="2"/>
  <c r="D21" i="2"/>
  <c r="D33" i="2"/>
  <c r="E21" i="2"/>
  <c r="E33" i="2"/>
  <c r="F21" i="2"/>
  <c r="F33" i="2"/>
  <c r="B22" i="2"/>
  <c r="B34" i="2"/>
  <c r="C22" i="2"/>
  <c r="C34" i="2"/>
  <c r="D22" i="2"/>
  <c r="D34" i="2"/>
  <c r="E22" i="2"/>
  <c r="E34" i="2"/>
  <c r="F22" i="2"/>
  <c r="F34" i="2"/>
  <c r="B23" i="2"/>
  <c r="B35" i="2"/>
  <c r="C23" i="2"/>
  <c r="C35" i="2"/>
  <c r="D23" i="2"/>
  <c r="D35" i="2"/>
  <c r="E23" i="2"/>
  <c r="E35" i="2"/>
  <c r="F23" i="2"/>
  <c r="F35" i="2"/>
  <c r="B24" i="2"/>
  <c r="B36" i="2"/>
  <c r="C24" i="2"/>
  <c r="C36" i="2"/>
  <c r="D24" i="2"/>
  <c r="D36" i="2"/>
  <c r="E24" i="2"/>
  <c r="E36" i="2"/>
  <c r="F24" i="2"/>
  <c r="F36" i="2"/>
  <c r="B25" i="2"/>
  <c r="B37" i="2"/>
  <c r="C25" i="2"/>
  <c r="C37" i="2"/>
  <c r="D25" i="2"/>
  <c r="D37" i="2"/>
  <c r="E25" i="2"/>
  <c r="E37" i="2"/>
  <c r="F25" i="2"/>
  <c r="F37" i="2"/>
  <c r="C17" i="2"/>
  <c r="C29" i="2"/>
  <c r="D17" i="2"/>
  <c r="D29" i="2"/>
  <c r="E17" i="2"/>
  <c r="E29" i="2"/>
  <c r="F17" i="2"/>
  <c r="F29" i="2"/>
  <c r="B17" i="2"/>
  <c r="B29" i="2"/>
  <c r="L29" i="3"/>
  <c r="L28" i="3"/>
  <c r="L27" i="3"/>
  <c r="L31" i="3"/>
  <c r="L26" i="3"/>
  <c r="L25" i="3"/>
  <c r="L24" i="3"/>
  <c r="L23" i="3"/>
  <c r="L22" i="3"/>
  <c r="L21" i="3"/>
  <c r="C22" i="3"/>
  <c r="B23" i="3"/>
  <c r="B24" i="3"/>
  <c r="B25" i="3"/>
  <c r="C26" i="2"/>
  <c r="D26" i="2"/>
  <c r="E26" i="2"/>
  <c r="F26" i="2"/>
  <c r="G17" i="2"/>
  <c r="G18" i="2"/>
  <c r="G19" i="2"/>
  <c r="G20" i="2"/>
  <c r="G21" i="2"/>
  <c r="G22" i="2"/>
  <c r="G23" i="2"/>
  <c r="G24" i="2"/>
  <c r="G25" i="2"/>
  <c r="G26" i="2"/>
  <c r="B26" i="2"/>
</calcChain>
</file>

<file path=xl/sharedStrings.xml><?xml version="1.0" encoding="utf-8"?>
<sst xmlns="http://schemas.openxmlformats.org/spreadsheetml/2006/main" count="356" uniqueCount="265">
  <si>
    <t>Aoyama Gakuin University</t>
  </si>
  <si>
    <t>Doshisha University</t>
  </si>
  <si>
    <t>Kagoshima University</t>
  </si>
  <si>
    <t>Japan Advanced Institute of Science and Technology</t>
  </si>
  <si>
    <t>Nihon University</t>
  </si>
  <si>
    <t>Gunma University</t>
  </si>
  <si>
    <t>Bunkyo University</t>
  </si>
  <si>
    <t>Daito Bunka University</t>
  </si>
  <si>
    <t>Fukuoka Prefectural University</t>
  </si>
  <si>
    <t>Fukuoka Women's University</t>
  </si>
  <si>
    <t>Fukushima Medical University</t>
  </si>
  <si>
    <t>Gakushuin Women's College</t>
  </si>
  <si>
    <t>Hosei University</t>
  </si>
  <si>
    <t>International Christian University</t>
  </si>
  <si>
    <t>J. F. Oberlin University</t>
  </si>
  <si>
    <t>Japan Women's University</t>
  </si>
  <si>
    <t>Jichi Medical University</t>
  </si>
  <si>
    <t>Kanazawa College of Art</t>
  </si>
  <si>
    <t>Kanazawa Medical University</t>
  </si>
  <si>
    <t>Kansai University</t>
  </si>
  <si>
    <t>Kobe Women's University</t>
  </si>
  <si>
    <t>Kyushu Dental University</t>
  </si>
  <si>
    <t>Musashi University</t>
  </si>
  <si>
    <t>Rissho University</t>
  </si>
  <si>
    <t>Toyama Prefectural University</t>
  </si>
  <si>
    <t>Nara Institute of Science and Technology</t>
  </si>
  <si>
    <t>National Institute of Fitness and Sports in Kanoya</t>
  </si>
  <si>
    <t>Oita University</t>
  </si>
  <si>
    <t>Osaka Kyoiku University</t>
  </si>
  <si>
    <t>University of Fukui</t>
  </si>
  <si>
    <t>Tokyo Medical University</t>
  </si>
  <si>
    <t>Ochanomizu University</t>
  </si>
  <si>
    <t>Meiji University</t>
  </si>
  <si>
    <t>Asia University</t>
  </si>
  <si>
    <t>RIKEN</t>
  </si>
  <si>
    <t>Aichi Gakuin University</t>
  </si>
  <si>
    <t>Aichi Medical University</t>
  </si>
  <si>
    <t>Azabu University</t>
  </si>
  <si>
    <t>Bunka Fashion Graduate University</t>
  </si>
  <si>
    <t>Chubu University</t>
  </si>
  <si>
    <t>Chuo University</t>
  </si>
  <si>
    <t>Dokkyo Medical University</t>
  </si>
  <si>
    <t>Fukuoka University</t>
  </si>
  <si>
    <t>Gakushuin University</t>
  </si>
  <si>
    <t>Graduate Institute for Entrepreneurial Studies</t>
  </si>
  <si>
    <t>Hiroshima City University</t>
  </si>
  <si>
    <t>Hokkai-Gakuen University</t>
  </si>
  <si>
    <t>Institute of Advanced Media Arts and Sciences</t>
  </si>
  <si>
    <t>International University of Japan</t>
  </si>
  <si>
    <t>Kanagawa Institute of Technology</t>
  </si>
  <si>
    <t>Kanagawa University</t>
  </si>
  <si>
    <t>Kawasaki Medical School</t>
  </si>
  <si>
    <t>Kobe City University of Foreign Studies</t>
  </si>
  <si>
    <t>Kobe Design University</t>
  </si>
  <si>
    <t>Kochi University of Technology</t>
  </si>
  <si>
    <t>Kogakuin University</t>
  </si>
  <si>
    <t>Kokushikan University</t>
  </si>
  <si>
    <t>Kyorin University</t>
  </si>
  <si>
    <t>Kyushu Sangyo University</t>
  </si>
  <si>
    <t>Meiji Gakuin University</t>
  </si>
  <si>
    <t>MEIKAI University</t>
  </si>
  <si>
    <t>Musashino Art University</t>
  </si>
  <si>
    <t>Nagoya University of Foreign Studies</t>
  </si>
  <si>
    <t>Nanzan University</t>
  </si>
  <si>
    <t>Nippon Institute of Technology</t>
  </si>
  <si>
    <t>Nishogakusha University</t>
  </si>
  <si>
    <t>Okinawa Prefectural University of Arts</t>
  </si>
  <si>
    <t>Prefectural University of Hiroshima</t>
  </si>
  <si>
    <t>Rakuno Gakuen University</t>
  </si>
  <si>
    <t>Rikkyo University</t>
  </si>
  <si>
    <t>Ritsumeikan Asia Pacific University</t>
  </si>
  <si>
    <t>Ryukoku University</t>
  </si>
  <si>
    <t>Seinan Gakuin University</t>
  </si>
  <si>
    <t>Senshu University</t>
  </si>
  <si>
    <t>Setsunan University</t>
  </si>
  <si>
    <t>Shirayuri College</t>
  </si>
  <si>
    <t>Showa Women's University</t>
  </si>
  <si>
    <t>Takushoku University</t>
  </si>
  <si>
    <t>Tama Art University</t>
  </si>
  <si>
    <t>Teikyo University</t>
  </si>
  <si>
    <t>Tenri University</t>
  </si>
  <si>
    <t>The Kyoto College of Graduate Studies for Informatics</t>
  </si>
  <si>
    <t>The Nippon Dental University</t>
  </si>
  <si>
    <t>The University of Aizu</t>
  </si>
  <si>
    <t>Toho University</t>
  </si>
  <si>
    <t>Tohoku Institute of Technology</t>
  </si>
  <si>
    <t>Tokiwa University</t>
  </si>
  <si>
    <t>Tokyo Denki University</t>
  </si>
  <si>
    <t>Tokyo Woman's Christian University</t>
  </si>
  <si>
    <t>Tokyo Women’s Medical University</t>
  </si>
  <si>
    <t>Tokyo Zokei University</t>
  </si>
  <si>
    <t>Tokyo University of ScienceYamaguchi</t>
  </si>
  <si>
    <t>University of Shizuoka</t>
  </si>
  <si>
    <t>Aichi University of Education</t>
  </si>
  <si>
    <t>Akita University</t>
  </si>
  <si>
    <t>Asahikawa Medical University</t>
  </si>
  <si>
    <t>Fukuoka University of Education</t>
  </si>
  <si>
    <t>Fukushima University</t>
  </si>
  <si>
    <t>Hamamatsu University School of Medicine</t>
  </si>
  <si>
    <t>Hirosaki University</t>
  </si>
  <si>
    <t>Hokkaido University of Education</t>
  </si>
  <si>
    <t>Hyogo University of Teacher Education</t>
  </si>
  <si>
    <t>Ibaraki University</t>
  </si>
  <si>
    <t>Iwate University</t>
  </si>
  <si>
    <t>Joetsu University of Education</t>
  </si>
  <si>
    <t>Kagawa University</t>
  </si>
  <si>
    <t>Kitami Institute of Technology</t>
  </si>
  <si>
    <t>Kochi University</t>
  </si>
  <si>
    <t>Kyoto Institute of Technology</t>
  </si>
  <si>
    <t>Kyoto University of Education</t>
  </si>
  <si>
    <t>Mie University</t>
  </si>
  <si>
    <t>Miyagi University of Education</t>
  </si>
  <si>
    <t>Muroran Institute of Technology</t>
  </si>
  <si>
    <t>Nagaoka University of Technology</t>
  </si>
  <si>
    <t>Nagoya Institute of Technology</t>
  </si>
  <si>
    <t>Nara University of Education</t>
  </si>
  <si>
    <t>Nara Women's University</t>
  </si>
  <si>
    <t>Naruto University of Education</t>
  </si>
  <si>
    <t>National Graduate Institute for Policy Studies</t>
  </si>
  <si>
    <t>Obihiro University of Agriculture and Veterinary Medicine</t>
  </si>
  <si>
    <t>Otaru University of Commerce</t>
  </si>
  <si>
    <t>Saga University</t>
  </si>
  <si>
    <t>Shiga University</t>
  </si>
  <si>
    <t>Shiga University of Medical Science</t>
  </si>
  <si>
    <t>Shimane University</t>
  </si>
  <si>
    <t>Shizuoka University</t>
  </si>
  <si>
    <t>The University of Electro-Communications</t>
  </si>
  <si>
    <t>Tokyo Gakugei University</t>
  </si>
  <si>
    <t>Tokyo University of Foreign Studies</t>
  </si>
  <si>
    <t>Tokyo University of the Arts</t>
  </si>
  <si>
    <t>University of Miyazaki</t>
  </si>
  <si>
    <t>University of the Ryukyus</t>
  </si>
  <si>
    <t>University of Toyama</t>
  </si>
  <si>
    <t>University of Yamanashi</t>
  </si>
  <si>
    <t>Utsunomiya University</t>
  </si>
  <si>
    <t>Wakayama University</t>
  </si>
  <si>
    <t>Yamagata University</t>
  </si>
  <si>
    <t>University Of Occupational and Environmental Health</t>
  </si>
  <si>
    <t>Fujita Health University</t>
  </si>
  <si>
    <t>Kurume University</t>
  </si>
  <si>
    <t>Jikei University School of Medicine</t>
  </si>
  <si>
    <t>Nippon Medical School</t>
  </si>
  <si>
    <t>Nagoya City University</t>
  </si>
  <si>
    <t>SOKENDAI (The Graduate University for Advanced Studies)</t>
  </si>
  <si>
    <t>Your scores</t>
  </si>
  <si>
    <t>Your peers</t>
  </si>
  <si>
    <t>Cardiff University</t>
  </si>
  <si>
    <t>Humboldt University of Berlin</t>
  </si>
  <si>
    <t>KU Leuven</t>
  </si>
  <si>
    <t>McGill University</t>
  </si>
  <si>
    <t>University College London</t>
  </si>
  <si>
    <t>University of California, Santa Barbara</t>
  </si>
  <si>
    <t>University of Illinois at Urbana-Champaign</t>
  </si>
  <si>
    <t>École Normale Supérieure</t>
  </si>
  <si>
    <t>École Polytechnique Fédérale de Lausanne</t>
  </si>
  <si>
    <t>The University of Tokyo</t>
  </si>
  <si>
    <t>i-20654321</t>
  </si>
  <si>
    <t>Kyoto University</t>
  </si>
  <si>
    <t>i-78989141</t>
  </si>
  <si>
    <t>Waseda University</t>
  </si>
  <si>
    <t>i-20054232</t>
  </si>
  <si>
    <t>351-400</t>
  </si>
  <si>
    <t>None</t>
  </si>
  <si>
    <t>Name</t>
  </si>
  <si>
    <t>Above</t>
  </si>
  <si>
    <t>Overall</t>
  </si>
  <si>
    <t>Teaching</t>
  </si>
  <si>
    <t>Research</t>
  </si>
  <si>
    <t>Citations</t>
  </si>
  <si>
    <t>Ind  Income</t>
  </si>
  <si>
    <t>International</t>
  </si>
  <si>
    <t>University of Tokyo</t>
  </si>
  <si>
    <t>i-17479913</t>
  </si>
  <si>
    <t>201–250</t>
  </si>
  <si>
    <t>Tohoku University</t>
  </si>
  <si>
    <t>na</t>
  </si>
  <si>
    <t>i-44637141</t>
  </si>
  <si>
    <t>Tokyo Institute of Technology</t>
  </si>
  <si>
    <t>i-41457091</t>
  </si>
  <si>
    <t>251–300</t>
  </si>
  <si>
    <t>Osaka University</t>
  </si>
  <si>
    <t>i-17590221</t>
  </si>
  <si>
    <t>226-250</t>
  </si>
  <si>
    <t>301–350</t>
  </si>
  <si>
    <t>Nagoya University</t>
  </si>
  <si>
    <t>i-80294743</t>
  </si>
  <si>
    <t>401–500</t>
  </si>
  <si>
    <t>Hokkaido University</t>
  </si>
  <si>
    <t>i-82008222</t>
  </si>
  <si>
    <t>Kyushu University</t>
  </si>
  <si>
    <t>i-87928844</t>
  </si>
  <si>
    <t>301-350</t>
  </si>
  <si>
    <t>University of Tsukuba</t>
  </si>
  <si>
    <t>i-25126621</t>
  </si>
  <si>
    <t>501–600</t>
  </si>
  <si>
    <t>Keio University</t>
  </si>
  <si>
    <t>601–800</t>
  </si>
  <si>
    <t>Cit</t>
  </si>
  <si>
    <t>§</t>
  </si>
  <si>
    <t>Industry income</t>
  </si>
  <si>
    <t>International outlook</t>
  </si>
  <si>
    <t>Doctorate to bachelor awarded</t>
  </si>
  <si>
    <t>Doctorate awarded to academic staff</t>
  </si>
  <si>
    <t>Teaching reputation</t>
  </si>
  <si>
    <t>Institutional income to academic staff</t>
  </si>
  <si>
    <t>Students to academic staff</t>
  </si>
  <si>
    <t>Papers to academic staff</t>
  </si>
  <si>
    <t>Research income to academic staff</t>
  </si>
  <si>
    <t>Research reputation</t>
  </si>
  <si>
    <t>Citation impact</t>
  </si>
  <si>
    <t>Industry income to academic staff</t>
  </si>
  <si>
    <t>International staff</t>
  </si>
  <si>
    <t>Coauthorship</t>
  </si>
  <si>
    <t>International students</t>
  </si>
  <si>
    <t>Worldwide</t>
  </si>
  <si>
    <t>Top*</t>
  </si>
  <si>
    <t>Median</t>
  </si>
  <si>
    <t>Bottom*</t>
  </si>
  <si>
    <t>In Doctorate to bachelor awarded you are most similar to École Polytechnique Fédérale de Lausanne (88% similar with a score of ), and most different to École Normale Supérieure (54% similar).</t>
  </si>
  <si>
    <t>At the metrics level, overall you are most similar to University College London, followed by École Polytechnique Fédérale de Lausanne and McGill University (all above 80% similar).  You are least similar to Cardiff University and École Normale Supérieure (both below 70% similar). The metric in which you are most like your peers is Citation Impact, the metric in which you are most different from your peers is Industry Income to academic staff.</t>
  </si>
  <si>
    <t>In Doctorate awarded to academic staff you are most similar to University College London (98% similar), and most different to Humboldt University of Berlin (59% similar).</t>
  </si>
  <si>
    <t>In Teaching reputation you are most similar to University College London (97% similar), and most different to Cardiff University (16% similar).</t>
  </si>
  <si>
    <t>In Institutional income to academic staff you are most similar to KU Leuven (94% similar), and most different to Cardiff University (66% similar).</t>
  </si>
  <si>
    <t>In Students to academic staff you are most similar to McGill University (93% similar), and most different to École Normale Supérieure (37% similar).</t>
  </si>
  <si>
    <t>In Papers to academic staff you are most similar to McGill University (98% similar), and most different to École Polytechnique Fédérale de Lausanne, École Normale Supérieure, and Cardiff University (64% similar).</t>
  </si>
  <si>
    <t>In Research income to academic staff you are most similar to KU Leuven (99% similar), and most different to Cardiff University (38% similar).</t>
  </si>
  <si>
    <t>In Research reputation you are most similar to University College London (98% similar), and most different to Cardiff University (21% similar).</t>
  </si>
  <si>
    <t>In Citation impact you are most similar to University College London (96% similar), and most different to Humboldt University of Berlin (80% similar).</t>
  </si>
  <si>
    <t>In Industry income to academic staff you are most similar to University of California, Santa Barbara (87% similar), and most different to Cardiff University (43% similar).</t>
  </si>
  <si>
    <t>In International staff you are most similar to École Polytechnique Fédérale de Lausanne (100% similar), and most different to University of Illinois at Urbana-Champaign (27% similar).</t>
  </si>
  <si>
    <t>In Coauthorship you are most similar to École Polytechnique Fédérale de Lausanne (99% similar), and most different to University of Illinois at Urbana-Champaign (34% similar).</t>
  </si>
  <si>
    <t>In International students you are most similar to École Polytechnique Fédérale de Lausanne (98% similar), and most different to University of California, Santa Barbara (45% similar).</t>
  </si>
  <si>
    <t>In this metric the highest performing benchmark institution is École Normale Supérieure, beating your score by 29.5.</t>
  </si>
  <si>
    <t>In this metric the highest performing benchmark institution is University College London, beating your score by 13.2.</t>
  </si>
  <si>
    <t>In this metric the highest performing benchmark institution is KU Leuven, which does not beat your score.</t>
  </si>
  <si>
    <t>In this metric the highest performing benchmark institution is University College London, which does not beat your score.</t>
  </si>
  <si>
    <t>In this metric the highest performing benchmark institution isUniversity of California, Santa Barbara, beating your score by 8.2.</t>
  </si>
  <si>
    <t>In this metric the highest performing benchmark institution is KU Leuven, beating your score by 20.</t>
  </si>
  <si>
    <t>In this metric the highest performing benchmark institution is École Polytechnique Fédérale de Lausanne, matching your score.</t>
  </si>
  <si>
    <t>In this metric the highest performing benchmark institution is KU Leuven, beating your score by 1.5.</t>
  </si>
  <si>
    <t>In this metric the highest performing benchmark institution is École Polytechnique Fédérale de Lausanne, beating your score by 1.1.</t>
  </si>
  <si>
    <t xml:space="preserve">The three metrics that you can most improve in, in comparison with your benchmark institutions, are Students to Academic Staff, Doctorates to Academic Staff, and Industry Income to Academic Staff. </t>
  </si>
  <si>
    <t>At the pillars level, overall you are most similar to University College London, followed by École Polytechnique Fédérale de Lausanne and KU Leuven (all above 80% similar).  You are least similar to Cardiff University (below 70% similar). The pillar in which you are most like your peers is Citations, the pillar in which you are most different from your peers is Industry Income.</t>
  </si>
  <si>
    <t>The strongest baseline institution in Teaching is University College London, which scores 1.1 higher than you.</t>
  </si>
  <si>
    <t>The strongest baseline institution in Research is University College London, although it scores lower than you.</t>
  </si>
  <si>
    <t>The strongest baseline institution in Citations is University of California, Santa Barbara, which scores 8.1 higher than you.</t>
  </si>
  <si>
    <t>The strongest basline institution in Industry Income is KU Leuven, which scores 20 points better than you.</t>
  </si>
  <si>
    <t>The strongest baseline institution in International outlook is École Polytechnique Fédérale de Lausanne, which scores 0.7 better than you.</t>
  </si>
  <si>
    <t>Looking at the individual scores the best area to concentrate on is Industry Income. Looking at the socres weighted according to the THE methodology the best area to concentrate on is Citations.</t>
  </si>
  <si>
    <t xml:space="preserve">When looking at the metrics as weighted in the THE methodology, the three metrics that you can most improve in, in comparison with your benchmark institutions, are Citations, Students to Academic Staff, and Doctorates to Academic Staff. </t>
  </si>
  <si>
    <t>University of California, Mountain View</t>
  </si>
  <si>
    <t>Miskatonic University</t>
  </si>
  <si>
    <t>University of Minnesota at Wobegon</t>
  </si>
  <si>
    <t>University of Ambridge</t>
  </si>
  <si>
    <t>University of Bayes</t>
  </si>
  <si>
    <t>École Normale Distribution</t>
  </si>
  <si>
    <t>Brückenproblem University, Königsberg</t>
  </si>
  <si>
    <t>University of Dantzig</t>
  </si>
  <si>
    <t>Invisible College</t>
  </si>
  <si>
    <t>Similarity</t>
  </si>
  <si>
    <t>Student similarity with your peers</t>
  </si>
  <si>
    <t xml:space="preserve">Polytechnique Frequentist </t>
  </si>
  <si>
    <t>Student similarity outside your peers (top 3)</t>
  </si>
  <si>
    <t>Townshend University</t>
  </si>
  <si>
    <t>University of Welchman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</si>
</sst>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0.0"/>
  </numFmts>
  <fonts count="12" x14ac:knownFonts="1">
    <font>
      <sz val="12"/>
      <color theme="1"/>
      <name val="Calibri"/>
      <family val="2"/>
      <scheme val="minor"/>
    </font>
    <font>
      <sz val="12"/>
      <color theme="1"/>
      <name val="Calibri"/>
      <family val="2"/>
      <scheme val="minor"/>
    </font>
    <font>
      <sz val="10"/>
      <color rgb="FF000000"/>
      <name val="Verdana"/>
    </font>
    <font>
      <u/>
      <sz val="12"/>
      <color theme="10"/>
      <name val="Calibri"/>
      <family val="2"/>
      <scheme val="minor"/>
    </font>
    <font>
      <u/>
      <sz val="12"/>
      <color theme="11"/>
      <name val="Calibri"/>
      <family val="2"/>
      <scheme val="minor"/>
    </font>
    <font>
      <sz val="12"/>
      <color indexed="206"/>
      <name val="Calibri"/>
      <family val="2"/>
    </font>
    <font>
      <sz val="11"/>
      <color theme="1"/>
      <name val="Calibri"/>
      <family val="2"/>
      <scheme val="minor"/>
    </font>
    <font>
      <sz val="11"/>
      <name val="Arial"/>
    </font>
    <font>
      <sz val="11"/>
      <color rgb="FF000000"/>
      <name val="Calibri"/>
    </font>
    <font>
      <sz val="11"/>
      <color rgb="FF303030"/>
      <name val="Arial"/>
    </font>
    <font>
      <b/>
      <sz val="12"/>
      <color theme="1"/>
      <name val="Arial"/>
    </font>
    <font>
      <sz val="10"/>
      <color theme="1"/>
      <name val="Arial"/>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56">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0" fontId="2" fillId="0" borderId="0" xfId="0" applyFont="1"/>
    <xf numFmtId="0" fontId="0" fillId="2" borderId="0" xfId="0" applyFill="1"/>
    <xf numFmtId="0" fontId="6" fillId="0" borderId="0" xfId="0" applyFont="1"/>
    <xf numFmtId="0" fontId="7" fillId="0" borderId="0" xfId="0" applyFont="1" applyAlignment="1">
      <alignment wrapText="1"/>
    </xf>
    <xf numFmtId="0" fontId="8" fillId="0" borderId="0" xfId="0" applyFont="1" applyAlignment="1">
      <alignment horizontal="center" wrapText="1"/>
    </xf>
    <xf numFmtId="0" fontId="8" fillId="0" borderId="0" xfId="0" applyFont="1" applyAlignment="1">
      <alignment horizontal="left" wrapText="1"/>
    </xf>
    <xf numFmtId="0" fontId="8" fillId="0" borderId="0" xfId="0" applyFont="1" applyAlignment="1">
      <alignment horizontal="right" wrapText="1"/>
    </xf>
    <xf numFmtId="0" fontId="7" fillId="0" borderId="0" xfId="0" applyFont="1" applyAlignment="1">
      <alignment horizontal="center" wrapText="1"/>
    </xf>
    <xf numFmtId="0" fontId="7" fillId="0" borderId="0" xfId="0" applyFont="1" applyAlignment="1">
      <alignment horizontal="right" wrapText="1"/>
    </xf>
    <xf numFmtId="9" fontId="0" fillId="0" borderId="0" xfId="1" applyFont="1"/>
    <xf numFmtId="0" fontId="9" fillId="0" borderId="0" xfId="0" applyFont="1"/>
    <xf numFmtId="0" fontId="10" fillId="0" borderId="0" xfId="0" applyFont="1"/>
    <xf numFmtId="9" fontId="0" fillId="0" borderId="0" xfId="0" applyNumberFormat="1"/>
    <xf numFmtId="9" fontId="2" fillId="0" borderId="0" xfId="0" applyNumberFormat="1" applyFont="1"/>
    <xf numFmtId="168" fontId="0" fillId="0" borderId="0" xfId="0" applyNumberFormat="1"/>
    <xf numFmtId="0" fontId="5" fillId="0" borderId="0" xfId="0" applyFont="1"/>
    <xf numFmtId="0" fontId="11" fillId="0" borderId="0" xfId="0" applyFont="1"/>
  </cellXfs>
  <cellStyles count="5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Percent" xfId="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4"/>
  <sheetViews>
    <sheetView workbookViewId="0">
      <selection activeCell="A145" sqref="A145"/>
    </sheetView>
  </sheetViews>
  <sheetFormatPr baseColWidth="10" defaultRowHeight="15" x14ac:dyDescent="0"/>
  <cols>
    <col min="1" max="1" width="28.6640625" customWidth="1"/>
  </cols>
  <sheetData>
    <row r="1" spans="1:2">
      <c r="A1">
        <v>1</v>
      </c>
      <c r="B1" t="s">
        <v>0</v>
      </c>
    </row>
    <row r="2" spans="1:2">
      <c r="A2">
        <v>1</v>
      </c>
      <c r="B2" t="s">
        <v>1</v>
      </c>
    </row>
    <row r="3" spans="1:2">
      <c r="A3">
        <v>1</v>
      </c>
      <c r="B3" t="s">
        <v>2</v>
      </c>
    </row>
    <row r="4" spans="1:2">
      <c r="A4">
        <v>1</v>
      </c>
      <c r="B4" t="s">
        <v>3</v>
      </c>
    </row>
    <row r="5" spans="1:2">
      <c r="A5">
        <v>1</v>
      </c>
      <c r="B5" t="s">
        <v>4</v>
      </c>
    </row>
    <row r="6" spans="1:2">
      <c r="A6">
        <v>1</v>
      </c>
      <c r="B6" t="s">
        <v>5</v>
      </c>
    </row>
    <row r="7" spans="1:2">
      <c r="A7">
        <v>1</v>
      </c>
      <c r="B7" t="s">
        <v>6</v>
      </c>
    </row>
    <row r="8" spans="1:2">
      <c r="A8">
        <v>1</v>
      </c>
      <c r="B8" t="s">
        <v>7</v>
      </c>
    </row>
    <row r="9" spans="1:2">
      <c r="A9">
        <v>1</v>
      </c>
      <c r="B9" t="s">
        <v>8</v>
      </c>
    </row>
    <row r="10" spans="1:2">
      <c r="A10">
        <v>1</v>
      </c>
      <c r="B10" t="s">
        <v>9</v>
      </c>
    </row>
    <row r="11" spans="1:2">
      <c r="A11">
        <v>1</v>
      </c>
      <c r="B11" t="s">
        <v>10</v>
      </c>
    </row>
    <row r="12" spans="1:2">
      <c r="A12">
        <v>1</v>
      </c>
      <c r="B12" t="s">
        <v>11</v>
      </c>
    </row>
    <row r="13" spans="1:2">
      <c r="A13">
        <v>1</v>
      </c>
      <c r="B13" t="s">
        <v>12</v>
      </c>
    </row>
    <row r="14" spans="1:2">
      <c r="A14">
        <v>1</v>
      </c>
      <c r="B14" t="s">
        <v>13</v>
      </c>
    </row>
    <row r="15" spans="1:2">
      <c r="A15">
        <v>1</v>
      </c>
      <c r="B15" t="s">
        <v>14</v>
      </c>
    </row>
    <row r="16" spans="1:2">
      <c r="A16">
        <v>1</v>
      </c>
      <c r="B16" t="s">
        <v>15</v>
      </c>
    </row>
    <row r="17" spans="1:2">
      <c r="A17">
        <v>1</v>
      </c>
      <c r="B17" t="s">
        <v>16</v>
      </c>
    </row>
    <row r="18" spans="1:2">
      <c r="A18">
        <v>1</v>
      </c>
      <c r="B18" t="s">
        <v>17</v>
      </c>
    </row>
    <row r="19" spans="1:2">
      <c r="A19">
        <v>1</v>
      </c>
      <c r="B19" t="s">
        <v>18</v>
      </c>
    </row>
    <row r="20" spans="1:2">
      <c r="A20">
        <v>1</v>
      </c>
      <c r="B20" t="s">
        <v>19</v>
      </c>
    </row>
    <row r="21" spans="1:2">
      <c r="A21">
        <v>1</v>
      </c>
      <c r="B21" t="s">
        <v>20</v>
      </c>
    </row>
    <row r="22" spans="1:2">
      <c r="A22">
        <v>1</v>
      </c>
      <c r="B22" t="s">
        <v>21</v>
      </c>
    </row>
    <row r="23" spans="1:2">
      <c r="A23">
        <v>1</v>
      </c>
      <c r="B23" t="s">
        <v>22</v>
      </c>
    </row>
    <row r="24" spans="1:2">
      <c r="A24">
        <v>1</v>
      </c>
      <c r="B24" t="s">
        <v>23</v>
      </c>
    </row>
    <row r="25" spans="1:2">
      <c r="A25">
        <v>1</v>
      </c>
      <c r="B25" t="s">
        <v>24</v>
      </c>
    </row>
    <row r="26" spans="1:2">
      <c r="A26">
        <v>1</v>
      </c>
      <c r="B26" t="s">
        <v>25</v>
      </c>
    </row>
    <row r="27" spans="1:2">
      <c r="A27">
        <v>1</v>
      </c>
      <c r="B27" t="s">
        <v>26</v>
      </c>
    </row>
    <row r="28" spans="1:2">
      <c r="A28">
        <v>1</v>
      </c>
      <c r="B28" t="s">
        <v>27</v>
      </c>
    </row>
    <row r="29" spans="1:2">
      <c r="A29">
        <v>1</v>
      </c>
      <c r="B29" t="s">
        <v>28</v>
      </c>
    </row>
    <row r="30" spans="1:2">
      <c r="A30">
        <v>1</v>
      </c>
      <c r="B30" t="s">
        <v>29</v>
      </c>
    </row>
    <row r="31" spans="1:2">
      <c r="A31">
        <v>1</v>
      </c>
      <c r="B31" t="s">
        <v>30</v>
      </c>
    </row>
    <row r="32" spans="1:2">
      <c r="A32">
        <v>2</v>
      </c>
      <c r="B32" t="s">
        <v>31</v>
      </c>
    </row>
    <row r="33" spans="1:2">
      <c r="A33">
        <v>2</v>
      </c>
      <c r="B33" t="s">
        <v>32</v>
      </c>
    </row>
    <row r="34" spans="1:2">
      <c r="A34">
        <v>2</v>
      </c>
      <c r="B34" t="s">
        <v>33</v>
      </c>
    </row>
    <row r="35" spans="1:2">
      <c r="A35">
        <v>2</v>
      </c>
      <c r="B35" t="s">
        <v>34</v>
      </c>
    </row>
    <row r="36" spans="1:2">
      <c r="A36">
        <v>2</v>
      </c>
      <c r="B36" t="s">
        <v>35</v>
      </c>
    </row>
    <row r="37" spans="1:2">
      <c r="A37">
        <v>2</v>
      </c>
      <c r="B37" t="s">
        <v>36</v>
      </c>
    </row>
    <row r="38" spans="1:2">
      <c r="A38">
        <v>2</v>
      </c>
      <c r="B38" t="s">
        <v>37</v>
      </c>
    </row>
    <row r="39" spans="1:2">
      <c r="A39">
        <v>2</v>
      </c>
      <c r="B39" t="s">
        <v>38</v>
      </c>
    </row>
    <row r="40" spans="1:2">
      <c r="A40">
        <v>2</v>
      </c>
      <c r="B40" t="s">
        <v>39</v>
      </c>
    </row>
    <row r="41" spans="1:2">
      <c r="A41">
        <v>2</v>
      </c>
      <c r="B41" t="s">
        <v>40</v>
      </c>
    </row>
    <row r="42" spans="1:2">
      <c r="A42">
        <v>2</v>
      </c>
      <c r="B42" t="s">
        <v>41</v>
      </c>
    </row>
    <row r="43" spans="1:2">
      <c r="A43">
        <v>2</v>
      </c>
      <c r="B43" t="s">
        <v>42</v>
      </c>
    </row>
    <row r="44" spans="1:2">
      <c r="A44">
        <v>2</v>
      </c>
      <c r="B44" t="s">
        <v>43</v>
      </c>
    </row>
    <row r="45" spans="1:2">
      <c r="A45">
        <v>2</v>
      </c>
      <c r="B45" t="s">
        <v>44</v>
      </c>
    </row>
    <row r="46" spans="1:2">
      <c r="A46">
        <v>2</v>
      </c>
      <c r="B46" t="s">
        <v>45</v>
      </c>
    </row>
    <row r="47" spans="1:2">
      <c r="A47">
        <v>2</v>
      </c>
      <c r="B47" t="s">
        <v>46</v>
      </c>
    </row>
    <row r="48" spans="1:2">
      <c r="A48">
        <v>2</v>
      </c>
      <c r="B48" t="s">
        <v>47</v>
      </c>
    </row>
    <row r="49" spans="1:2">
      <c r="A49">
        <v>2</v>
      </c>
      <c r="B49" t="s">
        <v>48</v>
      </c>
    </row>
    <row r="50" spans="1:2">
      <c r="A50">
        <v>2</v>
      </c>
      <c r="B50" t="s">
        <v>49</v>
      </c>
    </row>
    <row r="51" spans="1:2">
      <c r="A51">
        <v>2</v>
      </c>
      <c r="B51" t="s">
        <v>50</v>
      </c>
    </row>
    <row r="52" spans="1:2">
      <c r="A52">
        <v>2</v>
      </c>
      <c r="B52" t="s">
        <v>51</v>
      </c>
    </row>
    <row r="53" spans="1:2">
      <c r="A53">
        <v>2</v>
      </c>
      <c r="B53" t="s">
        <v>52</v>
      </c>
    </row>
    <row r="54" spans="1:2">
      <c r="A54">
        <v>2</v>
      </c>
      <c r="B54" t="s">
        <v>53</v>
      </c>
    </row>
    <row r="55" spans="1:2">
      <c r="A55">
        <v>2</v>
      </c>
      <c r="B55" t="s">
        <v>54</v>
      </c>
    </row>
    <row r="56" spans="1:2">
      <c r="A56">
        <v>2</v>
      </c>
      <c r="B56" t="s">
        <v>55</v>
      </c>
    </row>
    <row r="57" spans="1:2">
      <c r="A57">
        <v>2</v>
      </c>
      <c r="B57" t="s">
        <v>56</v>
      </c>
    </row>
    <row r="58" spans="1:2">
      <c r="A58">
        <v>2</v>
      </c>
      <c r="B58" t="s">
        <v>57</v>
      </c>
    </row>
    <row r="59" spans="1:2">
      <c r="A59">
        <v>2</v>
      </c>
      <c r="B59" t="s">
        <v>58</v>
      </c>
    </row>
    <row r="60" spans="1:2">
      <c r="A60">
        <v>2</v>
      </c>
      <c r="B60" t="s">
        <v>59</v>
      </c>
    </row>
    <row r="61" spans="1:2">
      <c r="A61">
        <v>2</v>
      </c>
      <c r="B61" t="s">
        <v>60</v>
      </c>
    </row>
    <row r="62" spans="1:2">
      <c r="A62">
        <v>2</v>
      </c>
      <c r="B62" t="s">
        <v>61</v>
      </c>
    </row>
    <row r="63" spans="1:2">
      <c r="A63">
        <v>2</v>
      </c>
      <c r="B63" t="s">
        <v>62</v>
      </c>
    </row>
    <row r="64" spans="1:2">
      <c r="A64">
        <v>2</v>
      </c>
      <c r="B64" t="s">
        <v>63</v>
      </c>
    </row>
    <row r="65" spans="1:2">
      <c r="A65">
        <v>2</v>
      </c>
      <c r="B65" t="s">
        <v>64</v>
      </c>
    </row>
    <row r="66" spans="1:2">
      <c r="A66">
        <v>2</v>
      </c>
      <c r="B66" t="s">
        <v>65</v>
      </c>
    </row>
    <row r="67" spans="1:2">
      <c r="A67">
        <v>2</v>
      </c>
      <c r="B67" t="s">
        <v>66</v>
      </c>
    </row>
    <row r="68" spans="1:2">
      <c r="A68">
        <v>2</v>
      </c>
      <c r="B68" t="s">
        <v>67</v>
      </c>
    </row>
    <row r="69" spans="1:2">
      <c r="A69">
        <v>2</v>
      </c>
      <c r="B69" t="s">
        <v>68</v>
      </c>
    </row>
    <row r="70" spans="1:2">
      <c r="A70">
        <v>2</v>
      </c>
      <c r="B70" t="s">
        <v>69</v>
      </c>
    </row>
    <row r="71" spans="1:2">
      <c r="A71">
        <v>2</v>
      </c>
      <c r="B71" t="s">
        <v>70</v>
      </c>
    </row>
    <row r="72" spans="1:2">
      <c r="A72">
        <v>2</v>
      </c>
      <c r="B72" t="s">
        <v>71</v>
      </c>
    </row>
    <row r="73" spans="1:2">
      <c r="A73">
        <v>2</v>
      </c>
      <c r="B73" t="s">
        <v>72</v>
      </c>
    </row>
    <row r="74" spans="1:2">
      <c r="A74">
        <v>2</v>
      </c>
      <c r="B74" t="s">
        <v>73</v>
      </c>
    </row>
    <row r="75" spans="1:2">
      <c r="A75">
        <v>2</v>
      </c>
      <c r="B75" t="s">
        <v>74</v>
      </c>
    </row>
    <row r="76" spans="1:2">
      <c r="A76">
        <v>2</v>
      </c>
      <c r="B76" t="s">
        <v>75</v>
      </c>
    </row>
    <row r="77" spans="1:2">
      <c r="A77">
        <v>2</v>
      </c>
      <c r="B77" t="s">
        <v>76</v>
      </c>
    </row>
    <row r="78" spans="1:2">
      <c r="A78">
        <v>2</v>
      </c>
      <c r="B78" t="s">
        <v>77</v>
      </c>
    </row>
    <row r="79" spans="1:2">
      <c r="A79">
        <v>2</v>
      </c>
      <c r="B79" t="s">
        <v>78</v>
      </c>
    </row>
    <row r="80" spans="1:2">
      <c r="A80">
        <v>2</v>
      </c>
      <c r="B80" t="s">
        <v>79</v>
      </c>
    </row>
    <row r="81" spans="1:2">
      <c r="A81">
        <v>2</v>
      </c>
      <c r="B81" t="s">
        <v>80</v>
      </c>
    </row>
    <row r="82" spans="1:2">
      <c r="A82">
        <v>2</v>
      </c>
      <c r="B82" t="s">
        <v>81</v>
      </c>
    </row>
    <row r="83" spans="1:2">
      <c r="A83">
        <v>2</v>
      </c>
      <c r="B83" t="s">
        <v>82</v>
      </c>
    </row>
    <row r="84" spans="1:2">
      <c r="A84">
        <v>2</v>
      </c>
      <c r="B84" t="s">
        <v>83</v>
      </c>
    </row>
    <row r="85" spans="1:2">
      <c r="A85">
        <v>2</v>
      </c>
      <c r="B85" t="s">
        <v>84</v>
      </c>
    </row>
    <row r="86" spans="1:2">
      <c r="A86">
        <v>2</v>
      </c>
      <c r="B86" t="s">
        <v>85</v>
      </c>
    </row>
    <row r="87" spans="1:2">
      <c r="A87">
        <v>2</v>
      </c>
      <c r="B87" t="s">
        <v>86</v>
      </c>
    </row>
    <row r="88" spans="1:2">
      <c r="A88">
        <v>2</v>
      </c>
      <c r="B88" t="s">
        <v>87</v>
      </c>
    </row>
    <row r="89" spans="1:2">
      <c r="A89">
        <v>2</v>
      </c>
      <c r="B89" t="s">
        <v>88</v>
      </c>
    </row>
    <row r="90" spans="1:2">
      <c r="A90">
        <v>2</v>
      </c>
      <c r="B90" t="s">
        <v>89</v>
      </c>
    </row>
    <row r="91" spans="1:2">
      <c r="A91">
        <v>2</v>
      </c>
      <c r="B91" t="s">
        <v>90</v>
      </c>
    </row>
    <row r="92" spans="1:2">
      <c r="A92">
        <v>2</v>
      </c>
      <c r="B92" t="s">
        <v>91</v>
      </c>
    </row>
    <row r="93" spans="1:2">
      <c r="A93">
        <v>2</v>
      </c>
      <c r="B93" t="s">
        <v>92</v>
      </c>
    </row>
    <row r="94" spans="1:2">
      <c r="A94">
        <v>2</v>
      </c>
      <c r="B94" t="s">
        <v>93</v>
      </c>
    </row>
    <row r="95" spans="1:2">
      <c r="A95">
        <v>2</v>
      </c>
      <c r="B95" t="s">
        <v>94</v>
      </c>
    </row>
    <row r="96" spans="1:2">
      <c r="A96">
        <v>2</v>
      </c>
      <c r="B96" t="s">
        <v>95</v>
      </c>
    </row>
    <row r="97" spans="1:2">
      <c r="A97">
        <v>2</v>
      </c>
      <c r="B97" t="s">
        <v>96</v>
      </c>
    </row>
    <row r="98" spans="1:2">
      <c r="A98">
        <v>2</v>
      </c>
      <c r="B98" t="s">
        <v>97</v>
      </c>
    </row>
    <row r="99" spans="1:2">
      <c r="A99">
        <v>2</v>
      </c>
      <c r="B99" t="s">
        <v>98</v>
      </c>
    </row>
    <row r="100" spans="1:2">
      <c r="A100">
        <v>2</v>
      </c>
      <c r="B100" t="s">
        <v>99</v>
      </c>
    </row>
    <row r="101" spans="1:2">
      <c r="A101">
        <v>2</v>
      </c>
      <c r="B101" t="s">
        <v>100</v>
      </c>
    </row>
    <row r="102" spans="1:2">
      <c r="A102">
        <v>2</v>
      </c>
      <c r="B102" t="s">
        <v>101</v>
      </c>
    </row>
    <row r="103" spans="1:2">
      <c r="A103">
        <v>2</v>
      </c>
      <c r="B103" t="s">
        <v>102</v>
      </c>
    </row>
    <row r="104" spans="1:2">
      <c r="A104">
        <v>2</v>
      </c>
      <c r="B104" t="s">
        <v>103</v>
      </c>
    </row>
    <row r="105" spans="1:2">
      <c r="A105">
        <v>2</v>
      </c>
      <c r="B105" t="s">
        <v>104</v>
      </c>
    </row>
    <row r="106" spans="1:2">
      <c r="A106">
        <v>2</v>
      </c>
      <c r="B106" t="s">
        <v>105</v>
      </c>
    </row>
    <row r="107" spans="1:2">
      <c r="A107">
        <v>2</v>
      </c>
      <c r="B107" t="s">
        <v>106</v>
      </c>
    </row>
    <row r="108" spans="1:2">
      <c r="A108">
        <v>2</v>
      </c>
      <c r="B108" t="s">
        <v>107</v>
      </c>
    </row>
    <row r="109" spans="1:2">
      <c r="A109">
        <v>2</v>
      </c>
      <c r="B109" t="s">
        <v>108</v>
      </c>
    </row>
    <row r="110" spans="1:2">
      <c r="A110">
        <v>2</v>
      </c>
      <c r="B110" t="s">
        <v>109</v>
      </c>
    </row>
    <row r="111" spans="1:2">
      <c r="A111">
        <v>2</v>
      </c>
      <c r="B111" t="s">
        <v>110</v>
      </c>
    </row>
    <row r="112" spans="1:2">
      <c r="A112">
        <v>2</v>
      </c>
      <c r="B112" t="s">
        <v>111</v>
      </c>
    </row>
    <row r="113" spans="1:2">
      <c r="A113">
        <v>2</v>
      </c>
      <c r="B113" t="s">
        <v>112</v>
      </c>
    </row>
    <row r="114" spans="1:2">
      <c r="A114">
        <v>2</v>
      </c>
      <c r="B114" t="s">
        <v>113</v>
      </c>
    </row>
    <row r="115" spans="1:2">
      <c r="A115">
        <v>2</v>
      </c>
      <c r="B115" t="s">
        <v>114</v>
      </c>
    </row>
    <row r="116" spans="1:2">
      <c r="A116">
        <v>2</v>
      </c>
      <c r="B116" t="s">
        <v>115</v>
      </c>
    </row>
    <row r="117" spans="1:2">
      <c r="A117">
        <v>2</v>
      </c>
      <c r="B117" t="s">
        <v>116</v>
      </c>
    </row>
    <row r="118" spans="1:2">
      <c r="A118">
        <v>2</v>
      </c>
      <c r="B118" t="s">
        <v>117</v>
      </c>
    </row>
    <row r="119" spans="1:2">
      <c r="A119">
        <v>2</v>
      </c>
      <c r="B119" t="s">
        <v>118</v>
      </c>
    </row>
    <row r="120" spans="1:2">
      <c r="A120">
        <v>2</v>
      </c>
      <c r="B120" t="s">
        <v>119</v>
      </c>
    </row>
    <row r="121" spans="1:2">
      <c r="A121">
        <v>2</v>
      </c>
      <c r="B121" t="s">
        <v>120</v>
      </c>
    </row>
    <row r="122" spans="1:2">
      <c r="A122">
        <v>2</v>
      </c>
      <c r="B122" t="s">
        <v>121</v>
      </c>
    </row>
    <row r="123" spans="1:2">
      <c r="A123">
        <v>2</v>
      </c>
      <c r="B123" t="s">
        <v>122</v>
      </c>
    </row>
    <row r="124" spans="1:2">
      <c r="A124">
        <v>2</v>
      </c>
      <c r="B124" t="s">
        <v>123</v>
      </c>
    </row>
    <row r="125" spans="1:2">
      <c r="A125">
        <v>2</v>
      </c>
      <c r="B125" t="s">
        <v>124</v>
      </c>
    </row>
    <row r="126" spans="1:2">
      <c r="A126">
        <v>2</v>
      </c>
      <c r="B126" t="s">
        <v>125</v>
      </c>
    </row>
    <row r="127" spans="1:2">
      <c r="A127">
        <v>2</v>
      </c>
      <c r="B127" t="s">
        <v>126</v>
      </c>
    </row>
    <row r="128" spans="1:2">
      <c r="A128">
        <v>2</v>
      </c>
      <c r="B128" t="s">
        <v>127</v>
      </c>
    </row>
    <row r="129" spans="1:2">
      <c r="A129">
        <v>2</v>
      </c>
      <c r="B129" t="s">
        <v>128</v>
      </c>
    </row>
    <row r="130" spans="1:2">
      <c r="A130">
        <v>2</v>
      </c>
      <c r="B130" t="s">
        <v>129</v>
      </c>
    </row>
    <row r="131" spans="1:2">
      <c r="A131">
        <v>2</v>
      </c>
      <c r="B131" t="s">
        <v>130</v>
      </c>
    </row>
    <row r="132" spans="1:2">
      <c r="A132">
        <v>2</v>
      </c>
      <c r="B132" t="s">
        <v>131</v>
      </c>
    </row>
    <row r="133" spans="1:2">
      <c r="A133">
        <v>2</v>
      </c>
      <c r="B133" t="s">
        <v>132</v>
      </c>
    </row>
    <row r="134" spans="1:2">
      <c r="A134">
        <v>2</v>
      </c>
      <c r="B134" t="s">
        <v>133</v>
      </c>
    </row>
    <row r="135" spans="1:2">
      <c r="A135">
        <v>2</v>
      </c>
      <c r="B135" t="s">
        <v>134</v>
      </c>
    </row>
    <row r="136" spans="1:2">
      <c r="A136">
        <v>2</v>
      </c>
      <c r="B136" t="s">
        <v>135</v>
      </c>
    </row>
    <row r="137" spans="1:2">
      <c r="A137">
        <v>2</v>
      </c>
      <c r="B137" t="s">
        <v>136</v>
      </c>
    </row>
    <row r="138" spans="1:2">
      <c r="A138">
        <v>2</v>
      </c>
      <c r="B138" t="s">
        <v>137</v>
      </c>
    </row>
    <row r="139" spans="1:2">
      <c r="A139">
        <v>2</v>
      </c>
      <c r="B139" t="s">
        <v>138</v>
      </c>
    </row>
    <row r="140" spans="1:2">
      <c r="A140">
        <v>2</v>
      </c>
      <c r="B140" t="s">
        <v>139</v>
      </c>
    </row>
    <row r="141" spans="1:2">
      <c r="A141">
        <v>2</v>
      </c>
      <c r="B141" t="s">
        <v>140</v>
      </c>
    </row>
    <row r="142" spans="1:2">
      <c r="A142">
        <v>2</v>
      </c>
      <c r="B142" t="s">
        <v>141</v>
      </c>
    </row>
    <row r="143" spans="1:2">
      <c r="A143">
        <v>4</v>
      </c>
      <c r="B143" t="s">
        <v>142</v>
      </c>
    </row>
    <row r="144" spans="1:2">
      <c r="A144">
        <v>5</v>
      </c>
      <c r="B144" t="s">
        <v>143</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20"/>
  <sheetViews>
    <sheetView topLeftCell="A55" workbookViewId="0">
      <selection activeCell="A60" sqref="A60:A68"/>
    </sheetView>
  </sheetViews>
  <sheetFormatPr baseColWidth="10" defaultRowHeight="15" x14ac:dyDescent="0"/>
  <cols>
    <col min="1" max="1" width="27.1640625" customWidth="1"/>
    <col min="10" max="10" width="17.6640625" customWidth="1"/>
    <col min="11" max="11" width="37.83203125" customWidth="1"/>
  </cols>
  <sheetData>
    <row r="1" spans="1:11">
      <c r="A1" s="1" t="s">
        <v>144</v>
      </c>
      <c r="B1" s="11" t="s">
        <v>166</v>
      </c>
      <c r="C1" s="11" t="s">
        <v>167</v>
      </c>
      <c r="D1" s="11" t="s">
        <v>168</v>
      </c>
      <c r="E1" s="11" t="s">
        <v>199</v>
      </c>
      <c r="F1" s="11" t="s">
        <v>200</v>
      </c>
      <c r="K1" t="s">
        <v>242</v>
      </c>
    </row>
    <row r="2" spans="1:11">
      <c r="A2" s="1"/>
      <c r="B2" s="1">
        <v>77</v>
      </c>
      <c r="C2" s="1">
        <v>95</v>
      </c>
      <c r="D2" s="1">
        <v>91.1</v>
      </c>
      <c r="E2" s="1">
        <v>80</v>
      </c>
      <c r="F2" s="1">
        <v>97.9</v>
      </c>
      <c r="K2" t="str">
        <f>"In " &amp; B1 &amp; " you are most like " &amp;A8&amp; " (99% similar), and most different to " &amp;A29 &amp; " (40% similar)."</f>
        <v>In Teaching you are most like University College London (99% similar), and most different to Cardiff University (40% similar).</v>
      </c>
    </row>
    <row r="3" spans="1:11">
      <c r="A3" s="1" t="s">
        <v>145</v>
      </c>
      <c r="K3" t="str">
        <f>"In " &amp; C1 &amp; " you are most like " &amp;A33&amp; " (96% similar), and most different to " &amp;A29 &amp; " (33% similar)."</f>
        <v>In Research you are most like University College London (96% similar), and most different to Cardiff University (33% similar).</v>
      </c>
    </row>
    <row r="4" spans="1:11">
      <c r="A4" s="1" t="s">
        <v>146</v>
      </c>
      <c r="B4" s="1">
        <v>30.9</v>
      </c>
      <c r="C4" s="1">
        <v>31.6</v>
      </c>
      <c r="D4" s="1">
        <v>82</v>
      </c>
      <c r="E4" s="1">
        <v>34.6</v>
      </c>
      <c r="F4" s="1">
        <v>78.099999999999994</v>
      </c>
      <c r="K4" t="str">
        <f>"In " &amp; D1 &amp; " you are most like " &amp;A8&amp; " (97% similar), and most different to " &amp;A30 &amp; " (81% similar)."</f>
        <v>In Citations you are most like University College London (97% similar), and most different to Humboldt University of Berlin (81% similar).</v>
      </c>
    </row>
    <row r="5" spans="1:11">
      <c r="A5" s="1" t="s">
        <v>147</v>
      </c>
      <c r="B5" s="1">
        <v>63.7</v>
      </c>
      <c r="C5" s="1">
        <v>77</v>
      </c>
      <c r="D5" s="1">
        <v>73.599999999999994</v>
      </c>
      <c r="E5" s="1">
        <v>36.1</v>
      </c>
      <c r="F5" s="1">
        <v>62.6</v>
      </c>
      <c r="K5" t="str">
        <f>"In " &amp; E1 &amp; " you are most like " &amp;A9&amp; " (87% similar), and most different to " &amp;A29 &amp; " (43% similar)."</f>
        <v>In Industry income you are most like University of California, Santa Barbara (87% similar), and most different to Cardiff University (43% similar).</v>
      </c>
    </row>
    <row r="6" spans="1:11">
      <c r="A6" s="1" t="s">
        <v>148</v>
      </c>
      <c r="B6" s="1">
        <v>59.9</v>
      </c>
      <c r="C6" s="1">
        <v>76.900000000000006</v>
      </c>
      <c r="D6" s="1">
        <v>87.3</v>
      </c>
      <c r="E6" s="1">
        <v>100</v>
      </c>
      <c r="F6" s="1">
        <v>68.599999999999994</v>
      </c>
      <c r="K6" t="str">
        <f>"In " &amp; F1 &amp; " you are most like " &amp;A12&amp; " (99% similar), and most different to " &amp;A35 &amp; " (47% similar)."</f>
        <v>In International outlook you are most like École Polytechnique Fédérale de Lausanne (99% similar), and most different to University of Illinois at Urbana-Champaign (47% similar).</v>
      </c>
    </row>
    <row r="7" spans="1:11">
      <c r="A7" s="1" t="s">
        <v>149</v>
      </c>
      <c r="B7" s="1">
        <v>66.099999999999994</v>
      </c>
      <c r="C7" s="1">
        <v>72.099999999999994</v>
      </c>
      <c r="D7" s="1">
        <v>78.900000000000006</v>
      </c>
      <c r="E7" s="1">
        <v>40.299999999999997</v>
      </c>
      <c r="F7" s="1">
        <v>85.5</v>
      </c>
      <c r="K7" t="s">
        <v>243</v>
      </c>
    </row>
    <row r="8" spans="1:11">
      <c r="A8" s="1" t="s">
        <v>150</v>
      </c>
      <c r="B8" s="1">
        <v>78.099999999999994</v>
      </c>
      <c r="C8" s="1">
        <v>91</v>
      </c>
      <c r="D8" s="1">
        <v>94.2</v>
      </c>
      <c r="E8" s="1">
        <v>40.5</v>
      </c>
      <c r="F8" s="1">
        <v>94.4</v>
      </c>
      <c r="K8" t="s">
        <v>244</v>
      </c>
    </row>
    <row r="9" spans="1:11">
      <c r="A9" s="1" t="s">
        <v>151</v>
      </c>
      <c r="B9" s="1">
        <v>52.6</v>
      </c>
      <c r="C9" s="1">
        <v>66</v>
      </c>
      <c r="D9" s="1">
        <v>99.2</v>
      </c>
      <c r="E9" s="1">
        <v>90.4</v>
      </c>
      <c r="F9" s="1">
        <v>61.5</v>
      </c>
      <c r="K9" t="s">
        <v>245</v>
      </c>
    </row>
    <row r="10" spans="1:11">
      <c r="A10" s="1" t="s">
        <v>152</v>
      </c>
      <c r="B10" s="1">
        <v>64.5</v>
      </c>
      <c r="C10" s="1">
        <v>81.2</v>
      </c>
      <c r="D10" s="1">
        <v>86.8</v>
      </c>
      <c r="E10" s="1">
        <v>52.8</v>
      </c>
      <c r="F10" s="1">
        <v>45.8</v>
      </c>
      <c r="K10" t="s">
        <v>246</v>
      </c>
    </row>
    <row r="11" spans="1:11">
      <c r="A11" s="1" t="s">
        <v>153</v>
      </c>
      <c r="B11" s="1">
        <v>70.599999999999994</v>
      </c>
      <c r="C11" s="1">
        <v>47.7</v>
      </c>
      <c r="D11" s="1">
        <v>87.1</v>
      </c>
      <c r="E11" s="1">
        <v>37.1</v>
      </c>
      <c r="F11" s="1">
        <v>85.5</v>
      </c>
      <c r="K11" t="s">
        <v>247</v>
      </c>
    </row>
    <row r="12" spans="1:11">
      <c r="A12" s="1" t="s">
        <v>154</v>
      </c>
      <c r="B12" s="1">
        <v>61.3</v>
      </c>
      <c r="C12" s="1">
        <v>67.5</v>
      </c>
      <c r="D12" s="1">
        <v>94.6</v>
      </c>
      <c r="E12" s="1">
        <v>65.400000000000006</v>
      </c>
      <c r="F12" s="1">
        <v>98.6</v>
      </c>
      <c r="K12" t="s">
        <v>248</v>
      </c>
    </row>
    <row r="13" spans="1:11">
      <c r="A13" s="1"/>
      <c r="B13" s="1">
        <f>MAX(B4:B12)</f>
        <v>78.099999999999994</v>
      </c>
      <c r="C13" s="1">
        <f t="shared" ref="C13:F13" si="0">MAX(C4:C12)</f>
        <v>91</v>
      </c>
      <c r="D13" s="1">
        <f t="shared" si="0"/>
        <v>99.2</v>
      </c>
      <c r="E13" s="1">
        <f t="shared" si="0"/>
        <v>100</v>
      </c>
      <c r="F13" s="1">
        <f t="shared" si="0"/>
        <v>98.6</v>
      </c>
    </row>
    <row r="14" spans="1:11">
      <c r="A14" s="1"/>
      <c r="B14" s="1">
        <f>B13-B2</f>
        <v>1.0999999999999943</v>
      </c>
      <c r="C14" s="1">
        <f t="shared" ref="C14:F14" si="1">C13-C2</f>
        <v>-4</v>
      </c>
      <c r="D14" s="1">
        <f t="shared" si="1"/>
        <v>8.1000000000000085</v>
      </c>
      <c r="E14" s="1">
        <f t="shared" si="1"/>
        <v>20</v>
      </c>
      <c r="F14" s="1">
        <f t="shared" si="1"/>
        <v>0.69999999999998863</v>
      </c>
    </row>
    <row r="15" spans="1:11">
      <c r="A15" s="1"/>
      <c r="B15" s="1">
        <v>30</v>
      </c>
      <c r="C15" s="1">
        <v>30</v>
      </c>
      <c r="D15" s="1">
        <v>30</v>
      </c>
      <c r="E15" s="1">
        <v>2.5</v>
      </c>
      <c r="F15" s="1">
        <v>7.5</v>
      </c>
      <c r="G15">
        <f>B14*B15</f>
        <v>32.999999999999829</v>
      </c>
      <c r="H15">
        <f t="shared" ref="H15:K15" si="2">C14*C15</f>
        <v>-120</v>
      </c>
      <c r="I15">
        <f t="shared" si="2"/>
        <v>243.00000000000026</v>
      </c>
      <c r="J15">
        <f t="shared" si="2"/>
        <v>50</v>
      </c>
      <c r="K15">
        <f t="shared" si="2"/>
        <v>5.2499999999999147</v>
      </c>
    </row>
    <row r="17" spans="1:29">
      <c r="A17" s="1" t="s">
        <v>146</v>
      </c>
      <c r="B17">
        <f>ABS(B$2-B4)</f>
        <v>46.1</v>
      </c>
      <c r="C17">
        <f t="shared" ref="C17:F17" si="3">ABS(C$2-C4)</f>
        <v>63.4</v>
      </c>
      <c r="D17">
        <f t="shared" si="3"/>
        <v>9.0999999999999943</v>
      </c>
      <c r="E17">
        <f t="shared" si="3"/>
        <v>45.4</v>
      </c>
      <c r="F17">
        <f t="shared" si="3"/>
        <v>19.800000000000011</v>
      </c>
      <c r="G17">
        <f>AVERAGE(B17:F17)</f>
        <v>36.760000000000005</v>
      </c>
    </row>
    <row r="18" spans="1:29">
      <c r="A18" s="1" t="s">
        <v>147</v>
      </c>
      <c r="B18">
        <f t="shared" ref="B18:F18" si="4">ABS(B$2-B5)</f>
        <v>13.299999999999997</v>
      </c>
      <c r="C18">
        <f t="shared" si="4"/>
        <v>18</v>
      </c>
      <c r="D18">
        <f t="shared" si="4"/>
        <v>17.5</v>
      </c>
      <c r="E18">
        <f t="shared" si="4"/>
        <v>43.9</v>
      </c>
      <c r="F18">
        <f t="shared" si="4"/>
        <v>35.300000000000004</v>
      </c>
      <c r="G18">
        <f t="shared" ref="G18:G25" si="5">AVERAGE(B18:F18)</f>
        <v>25.6</v>
      </c>
    </row>
    <row r="19" spans="1:29">
      <c r="A19" s="1" t="s">
        <v>148</v>
      </c>
      <c r="B19">
        <f t="shared" ref="B19:F19" si="6">ABS(B$2-B6)</f>
        <v>17.100000000000001</v>
      </c>
      <c r="C19">
        <f t="shared" si="6"/>
        <v>18.099999999999994</v>
      </c>
      <c r="D19">
        <f t="shared" si="6"/>
        <v>3.7999999999999972</v>
      </c>
      <c r="E19">
        <f t="shared" si="6"/>
        <v>20</v>
      </c>
      <c r="F19">
        <f t="shared" si="6"/>
        <v>29.300000000000011</v>
      </c>
      <c r="G19">
        <f t="shared" si="5"/>
        <v>17.660000000000004</v>
      </c>
      <c r="P19" s="1" t="s">
        <v>214</v>
      </c>
    </row>
    <row r="20" spans="1:29">
      <c r="A20" s="1" t="s">
        <v>149</v>
      </c>
      <c r="B20">
        <f t="shared" ref="B20:F20" si="7">ABS(B$2-B7)</f>
        <v>10.900000000000006</v>
      </c>
      <c r="C20">
        <f t="shared" si="7"/>
        <v>22.900000000000006</v>
      </c>
      <c r="D20">
        <f t="shared" si="7"/>
        <v>12.199999999999989</v>
      </c>
      <c r="E20">
        <f t="shared" si="7"/>
        <v>39.700000000000003</v>
      </c>
      <c r="F20">
        <f t="shared" si="7"/>
        <v>12.400000000000006</v>
      </c>
      <c r="G20">
        <f t="shared" si="5"/>
        <v>19.62</v>
      </c>
      <c r="P20" s="1" t="s">
        <v>215</v>
      </c>
      <c r="Q20" s="1">
        <v>64.599999999999994</v>
      </c>
      <c r="R20" s="1">
        <v>100</v>
      </c>
      <c r="S20" s="1">
        <v>39.6</v>
      </c>
      <c r="T20" s="1">
        <v>77.2</v>
      </c>
      <c r="U20" s="1">
        <v>84.3</v>
      </c>
      <c r="V20" s="1">
        <v>100</v>
      </c>
      <c r="W20" s="1">
        <v>100</v>
      </c>
      <c r="X20" s="1">
        <v>34</v>
      </c>
      <c r="Y20" s="1">
        <v>100</v>
      </c>
      <c r="Z20" s="1">
        <v>84.1</v>
      </c>
      <c r="AA20" s="1">
        <v>100</v>
      </c>
      <c r="AB20" s="1">
        <v>100</v>
      </c>
      <c r="AC20" s="1">
        <v>100</v>
      </c>
    </row>
    <row r="21" spans="1:29">
      <c r="A21" s="1" t="s">
        <v>150</v>
      </c>
      <c r="B21">
        <f t="shared" ref="B21:F21" si="8">ABS(B$2-B8)</f>
        <v>1.0999999999999943</v>
      </c>
      <c r="C21">
        <f t="shared" si="8"/>
        <v>4</v>
      </c>
      <c r="D21">
        <f t="shared" si="8"/>
        <v>3.1000000000000085</v>
      </c>
      <c r="E21">
        <f t="shared" si="8"/>
        <v>39.5</v>
      </c>
      <c r="F21">
        <f t="shared" si="8"/>
        <v>3.5</v>
      </c>
      <c r="G21">
        <f t="shared" si="5"/>
        <v>10.24</v>
      </c>
      <c r="P21" s="14">
        <v>0.75</v>
      </c>
      <c r="Q21" s="1">
        <v>50</v>
      </c>
      <c r="R21" s="1">
        <v>63.9</v>
      </c>
      <c r="S21" s="1">
        <v>17.3</v>
      </c>
      <c r="T21" s="1">
        <v>53.9</v>
      </c>
      <c r="U21" s="1">
        <v>54.6</v>
      </c>
      <c r="V21" s="1">
        <v>69.5</v>
      </c>
      <c r="W21" s="1">
        <v>58.3</v>
      </c>
      <c r="X21" s="1">
        <v>15</v>
      </c>
      <c r="Y21" s="1">
        <v>73.5</v>
      </c>
      <c r="Z21" s="1">
        <v>52.3</v>
      </c>
      <c r="AA21" s="1">
        <v>65.7</v>
      </c>
      <c r="AB21" s="1">
        <v>77.7</v>
      </c>
      <c r="AC21" s="1">
        <v>67.7</v>
      </c>
    </row>
    <row r="22" spans="1:29">
      <c r="A22" s="1" t="s">
        <v>151</v>
      </c>
      <c r="B22">
        <f t="shared" ref="B22:F22" si="9">ABS(B$2-B9)</f>
        <v>24.4</v>
      </c>
      <c r="C22">
        <f t="shared" si="9"/>
        <v>29</v>
      </c>
      <c r="D22">
        <f t="shared" si="9"/>
        <v>8.1000000000000085</v>
      </c>
      <c r="E22">
        <f t="shared" si="9"/>
        <v>10.400000000000006</v>
      </c>
      <c r="F22">
        <f t="shared" si="9"/>
        <v>36.400000000000006</v>
      </c>
      <c r="G22">
        <f t="shared" si="5"/>
        <v>21.660000000000004</v>
      </c>
      <c r="P22" s="1" t="s">
        <v>216</v>
      </c>
      <c r="Q22" s="1">
        <v>44</v>
      </c>
      <c r="R22" s="1">
        <v>41.2</v>
      </c>
      <c r="S22" s="1">
        <v>6.4</v>
      </c>
      <c r="T22" s="1">
        <v>44.8</v>
      </c>
      <c r="U22" s="1">
        <v>43.1</v>
      </c>
      <c r="V22" s="1">
        <v>44</v>
      </c>
      <c r="W22" s="1">
        <v>36.700000000000003</v>
      </c>
      <c r="X22" s="1">
        <v>5.6</v>
      </c>
      <c r="Y22" s="1">
        <v>47.3</v>
      </c>
      <c r="Z22" s="1">
        <v>36.9</v>
      </c>
      <c r="AA22" s="1">
        <v>34</v>
      </c>
      <c r="AB22" s="1">
        <v>50.7</v>
      </c>
      <c r="AC22" s="1">
        <v>39</v>
      </c>
    </row>
    <row r="23" spans="1:29">
      <c r="A23" s="1" t="s">
        <v>152</v>
      </c>
      <c r="B23">
        <f t="shared" ref="B23:F23" si="10">ABS(B$2-B10)</f>
        <v>12.5</v>
      </c>
      <c r="C23">
        <f t="shared" si="10"/>
        <v>13.799999999999997</v>
      </c>
      <c r="D23">
        <f t="shared" si="10"/>
        <v>4.2999999999999972</v>
      </c>
      <c r="E23">
        <f t="shared" si="10"/>
        <v>27.200000000000003</v>
      </c>
      <c r="F23">
        <f t="shared" si="10"/>
        <v>52.100000000000009</v>
      </c>
      <c r="G23">
        <f t="shared" si="5"/>
        <v>21.98</v>
      </c>
      <c r="P23" s="14">
        <v>0.25</v>
      </c>
      <c r="Q23" s="1">
        <v>40</v>
      </c>
      <c r="R23" s="1">
        <v>25.8</v>
      </c>
      <c r="S23" s="1">
        <v>2.2000000000000002</v>
      </c>
      <c r="T23" s="1">
        <v>38.299999999999997</v>
      </c>
      <c r="U23" s="1">
        <v>34.799999999999997</v>
      </c>
      <c r="V23" s="1">
        <v>23.1</v>
      </c>
      <c r="W23" s="1">
        <v>26.3</v>
      </c>
      <c r="X23" s="1">
        <v>2.1</v>
      </c>
      <c r="Y23" s="1">
        <v>23.4</v>
      </c>
      <c r="Z23" s="1">
        <v>30.4</v>
      </c>
      <c r="AA23" s="1">
        <v>23.7</v>
      </c>
      <c r="AB23" s="1">
        <v>20.9</v>
      </c>
      <c r="AC23" s="1">
        <v>22.5</v>
      </c>
    </row>
    <row r="24" spans="1:29">
      <c r="A24" s="1" t="s">
        <v>153</v>
      </c>
      <c r="B24">
        <f t="shared" ref="B24:F24" si="11">ABS(B$2-B11)</f>
        <v>6.4000000000000057</v>
      </c>
      <c r="C24">
        <f t="shared" si="11"/>
        <v>47.3</v>
      </c>
      <c r="D24">
        <f t="shared" si="11"/>
        <v>4</v>
      </c>
      <c r="E24">
        <f t="shared" si="11"/>
        <v>42.9</v>
      </c>
      <c r="F24">
        <f t="shared" si="11"/>
        <v>12.400000000000006</v>
      </c>
      <c r="G24">
        <f t="shared" si="5"/>
        <v>22.6</v>
      </c>
      <c r="P24" s="1" t="s">
        <v>217</v>
      </c>
      <c r="Q24" s="1">
        <v>36.299999999999997</v>
      </c>
      <c r="R24" s="1">
        <v>0</v>
      </c>
      <c r="S24" s="1">
        <v>0</v>
      </c>
      <c r="T24" s="1">
        <v>29.4</v>
      </c>
      <c r="U24" s="1">
        <v>18.100000000000001</v>
      </c>
      <c r="V24" s="1">
        <v>1.9</v>
      </c>
      <c r="W24" s="1">
        <v>0</v>
      </c>
      <c r="X24" s="1">
        <v>0</v>
      </c>
      <c r="Y24" s="1">
        <v>0.7</v>
      </c>
      <c r="Z24" s="1">
        <v>28</v>
      </c>
      <c r="AA24" s="1">
        <v>0</v>
      </c>
      <c r="AB24" s="1">
        <v>1.3</v>
      </c>
      <c r="AC24" s="1">
        <v>0.4</v>
      </c>
    </row>
    <row r="25" spans="1:29">
      <c r="A25" s="1" t="s">
        <v>154</v>
      </c>
      <c r="B25">
        <f t="shared" ref="B25:F25" si="12">ABS(B$2-B12)</f>
        <v>15.700000000000003</v>
      </c>
      <c r="C25">
        <f t="shared" si="12"/>
        <v>27.5</v>
      </c>
      <c r="D25">
        <f t="shared" si="12"/>
        <v>3.5</v>
      </c>
      <c r="E25">
        <f t="shared" si="12"/>
        <v>14.599999999999994</v>
      </c>
      <c r="F25">
        <f t="shared" si="12"/>
        <v>0.69999999999998863</v>
      </c>
      <c r="G25">
        <f t="shared" si="5"/>
        <v>12.399999999999997</v>
      </c>
    </row>
    <row r="26" spans="1:29">
      <c r="B26">
        <f>AVERAGE(B17:B25)</f>
        <v>16.388888888888889</v>
      </c>
      <c r="C26">
        <f t="shared" ref="C26:G26" si="13">AVERAGE(C17:C25)</f>
        <v>27.111111111111111</v>
      </c>
      <c r="D26">
        <f t="shared" si="13"/>
        <v>7.2888888888888879</v>
      </c>
      <c r="E26">
        <f t="shared" si="13"/>
        <v>31.511111111111113</v>
      </c>
      <c r="F26">
        <f t="shared" si="13"/>
        <v>22.433333333333341</v>
      </c>
      <c r="G26">
        <f t="shared" si="13"/>
        <v>20.946666666666669</v>
      </c>
    </row>
    <row r="28" spans="1:29">
      <c r="B28" s="10"/>
    </row>
    <row r="29" spans="1:29">
      <c r="A29" s="1" t="s">
        <v>146</v>
      </c>
      <c r="B29" s="10">
        <f>1-(B17/B$2)</f>
        <v>0.40129870129870127</v>
      </c>
      <c r="C29" s="10">
        <f t="shared" ref="C29:G29" si="14">1-(C17/C$2)</f>
        <v>0.33263157894736839</v>
      </c>
      <c r="D29" s="10">
        <f t="shared" si="14"/>
        <v>0.9001097694840835</v>
      </c>
      <c r="E29" s="10">
        <f t="shared" si="14"/>
        <v>0.4325</v>
      </c>
      <c r="F29" s="10">
        <f t="shared" si="14"/>
        <v>0.797752808988764</v>
      </c>
      <c r="G29" s="13">
        <f>AVERAGE(B29:F29)</f>
        <v>0.57285857174378341</v>
      </c>
    </row>
    <row r="30" spans="1:29">
      <c r="A30" s="1" t="s">
        <v>147</v>
      </c>
      <c r="B30" s="10">
        <f t="shared" ref="B30:F30" si="15">1-(B18/B$2)</f>
        <v>0.82727272727272727</v>
      </c>
      <c r="C30" s="10">
        <f t="shared" si="15"/>
        <v>0.81052631578947365</v>
      </c>
      <c r="D30" s="10">
        <f t="shared" si="15"/>
        <v>0.80790340285400664</v>
      </c>
      <c r="E30" s="10">
        <f t="shared" si="15"/>
        <v>0.45125000000000004</v>
      </c>
      <c r="F30" s="10">
        <f t="shared" si="15"/>
        <v>0.63942798774259446</v>
      </c>
      <c r="G30" s="13">
        <f t="shared" ref="G30:G37" si="16">AVERAGE(B30:F30)</f>
        <v>0.70727608673176046</v>
      </c>
    </row>
    <row r="31" spans="1:29">
      <c r="A31" s="1" t="s">
        <v>148</v>
      </c>
      <c r="B31" s="10">
        <f t="shared" ref="B31:F31" si="17">1-(B19/B$2)</f>
        <v>0.7779220779220779</v>
      </c>
      <c r="C31" s="10">
        <f t="shared" si="17"/>
        <v>0.80947368421052635</v>
      </c>
      <c r="D31" s="10">
        <f t="shared" si="17"/>
        <v>0.95828759604829861</v>
      </c>
      <c r="E31" s="10">
        <f t="shared" si="17"/>
        <v>0.75</v>
      </c>
      <c r="F31" s="10">
        <f t="shared" si="17"/>
        <v>0.70071501532175673</v>
      </c>
      <c r="G31" s="13">
        <f t="shared" si="16"/>
        <v>0.79927967470053196</v>
      </c>
    </row>
    <row r="32" spans="1:29">
      <c r="A32" s="1" t="s">
        <v>149</v>
      </c>
      <c r="B32" s="10">
        <f t="shared" ref="B32:F32" si="18">1-(B20/B$2)</f>
        <v>0.85844155844155834</v>
      </c>
      <c r="C32" s="10">
        <f t="shared" si="18"/>
        <v>0.75894736842105259</v>
      </c>
      <c r="D32" s="10">
        <f t="shared" si="18"/>
        <v>0.86608122941822185</v>
      </c>
      <c r="E32" s="10">
        <f t="shared" si="18"/>
        <v>0.50374999999999992</v>
      </c>
      <c r="F32" s="10">
        <f t="shared" si="18"/>
        <v>0.87334014300306428</v>
      </c>
      <c r="G32" s="13">
        <f t="shared" si="16"/>
        <v>0.77211205985677933</v>
      </c>
    </row>
    <row r="33" spans="1:15">
      <c r="A33" s="1" t="s">
        <v>150</v>
      </c>
      <c r="B33" s="10">
        <f t="shared" ref="B33:F33" si="19">1-(B21/B$2)</f>
        <v>0.98571428571428577</v>
      </c>
      <c r="C33" s="10">
        <f t="shared" si="19"/>
        <v>0.95789473684210524</v>
      </c>
      <c r="D33" s="10">
        <f t="shared" si="19"/>
        <v>0.96597145993413824</v>
      </c>
      <c r="E33" s="10">
        <f t="shared" si="19"/>
        <v>0.50624999999999998</v>
      </c>
      <c r="F33" s="10">
        <f t="shared" si="19"/>
        <v>0.96424923391215522</v>
      </c>
      <c r="G33" s="13">
        <f t="shared" si="16"/>
        <v>0.876015943280537</v>
      </c>
    </row>
    <row r="34" spans="1:15">
      <c r="A34" s="1" t="s">
        <v>151</v>
      </c>
      <c r="B34" s="10">
        <f t="shared" ref="B34:F34" si="20">1-(B22/B$2)</f>
        <v>0.68311688311688312</v>
      </c>
      <c r="C34" s="10">
        <f t="shared" si="20"/>
        <v>0.6947368421052631</v>
      </c>
      <c r="D34" s="10">
        <f t="shared" si="20"/>
        <v>0.91108671789242579</v>
      </c>
      <c r="E34" s="10">
        <f t="shared" si="20"/>
        <v>0.86999999999999988</v>
      </c>
      <c r="F34" s="10">
        <f t="shared" si="20"/>
        <v>0.62819203268641466</v>
      </c>
      <c r="G34" s="13">
        <f t="shared" si="16"/>
        <v>0.75742649516019733</v>
      </c>
    </row>
    <row r="35" spans="1:15">
      <c r="A35" s="1" t="s">
        <v>152</v>
      </c>
      <c r="B35" s="10">
        <f t="shared" ref="B35:F35" si="21">1-(B23/B$2)</f>
        <v>0.83766233766233766</v>
      </c>
      <c r="C35" s="10">
        <f t="shared" si="21"/>
        <v>0.85473684210526324</v>
      </c>
      <c r="D35" s="10">
        <f t="shared" si="21"/>
        <v>0.95279912184412741</v>
      </c>
      <c r="E35" s="10">
        <f t="shared" si="21"/>
        <v>0.65999999999999992</v>
      </c>
      <c r="F35" s="10">
        <f t="shared" si="21"/>
        <v>0.46782431052093965</v>
      </c>
      <c r="G35" s="13">
        <f t="shared" si="16"/>
        <v>0.75460452242653364</v>
      </c>
    </row>
    <row r="36" spans="1:15">
      <c r="A36" s="1" t="s">
        <v>153</v>
      </c>
      <c r="B36" s="10">
        <f t="shared" ref="B36:F36" si="22">1-(B24/B$2)</f>
        <v>0.91688311688311686</v>
      </c>
      <c r="C36" s="10">
        <f t="shared" si="22"/>
        <v>0.50210526315789483</v>
      </c>
      <c r="D36" s="10">
        <f t="shared" si="22"/>
        <v>0.95609220636663006</v>
      </c>
      <c r="E36" s="10">
        <f t="shared" si="22"/>
        <v>0.46375</v>
      </c>
      <c r="F36" s="10">
        <f t="shared" si="22"/>
        <v>0.87334014300306428</v>
      </c>
      <c r="G36" s="13">
        <f t="shared" si="16"/>
        <v>0.74243414588214118</v>
      </c>
    </row>
    <row r="37" spans="1:15">
      <c r="A37" s="1" t="s">
        <v>154</v>
      </c>
      <c r="B37" s="10">
        <f t="shared" ref="B37:F37" si="23">1-(B25/B$2)</f>
        <v>0.79610389610389609</v>
      </c>
      <c r="C37" s="10">
        <f t="shared" si="23"/>
        <v>0.71052631578947367</v>
      </c>
      <c r="D37" s="10">
        <f t="shared" si="23"/>
        <v>0.96158068057080137</v>
      </c>
      <c r="E37" s="10">
        <f t="shared" si="23"/>
        <v>0.81750000000000012</v>
      </c>
      <c r="F37" s="10">
        <f t="shared" si="23"/>
        <v>0.99284984678243116</v>
      </c>
      <c r="G37" s="13">
        <f t="shared" si="16"/>
        <v>0.85571214784932048</v>
      </c>
    </row>
    <row r="38" spans="1:15">
      <c r="B38" s="13">
        <f>AVERAGE(B29:B37)</f>
        <v>0.78715728715728728</v>
      </c>
      <c r="C38" s="13">
        <f t="shared" ref="C38:F38" si="24">AVERAGE(C29:C37)</f>
        <v>0.7146198830409356</v>
      </c>
      <c r="D38" s="13">
        <f t="shared" si="24"/>
        <v>0.91999024271252594</v>
      </c>
      <c r="E38" s="13">
        <f t="shared" si="24"/>
        <v>0.60611111111111116</v>
      </c>
      <c r="F38" s="13">
        <f t="shared" si="24"/>
        <v>0.77085461355124274</v>
      </c>
    </row>
    <row r="41" spans="1:15">
      <c r="A41" s="12"/>
      <c r="B41" s="12" t="s">
        <v>201</v>
      </c>
      <c r="C41" s="12" t="s">
        <v>202</v>
      </c>
      <c r="D41" s="12" t="s">
        <v>203</v>
      </c>
      <c r="E41" s="12" t="s">
        <v>204</v>
      </c>
      <c r="F41" s="12" t="s">
        <v>205</v>
      </c>
      <c r="G41" s="12" t="s">
        <v>206</v>
      </c>
      <c r="H41" s="12" t="s">
        <v>207</v>
      </c>
      <c r="I41" s="12" t="s">
        <v>208</v>
      </c>
      <c r="J41" s="12" t="s">
        <v>209</v>
      </c>
      <c r="K41" s="12" t="s">
        <v>210</v>
      </c>
      <c r="L41" s="12" t="s">
        <v>211</v>
      </c>
      <c r="M41" s="12" t="s">
        <v>212</v>
      </c>
      <c r="N41" s="12" t="s">
        <v>213</v>
      </c>
    </row>
    <row r="42" spans="1:15">
      <c r="A42" s="1" t="s">
        <v>144</v>
      </c>
    </row>
    <row r="43" spans="1:15">
      <c r="A43" s="1"/>
      <c r="B43" s="1">
        <v>71.599999999999994</v>
      </c>
      <c r="C43" s="1">
        <v>71</v>
      </c>
      <c r="D43" s="1">
        <v>91.3</v>
      </c>
      <c r="E43" s="1">
        <v>63.1</v>
      </c>
      <c r="F43" s="1">
        <v>47</v>
      </c>
      <c r="G43" s="1">
        <v>86.8</v>
      </c>
      <c r="H43" s="1">
        <v>99.8</v>
      </c>
      <c r="I43" s="1">
        <v>96.2</v>
      </c>
      <c r="J43" s="1">
        <v>91.1</v>
      </c>
      <c r="K43" s="1">
        <v>80</v>
      </c>
      <c r="L43" s="1">
        <v>100</v>
      </c>
      <c r="M43" s="1">
        <v>94.9</v>
      </c>
      <c r="N43" s="1">
        <v>98.9</v>
      </c>
    </row>
    <row r="44" spans="1:15">
      <c r="A44" s="1" t="s">
        <v>145</v>
      </c>
    </row>
    <row r="45" spans="1:15">
      <c r="A45" s="1" t="s">
        <v>146</v>
      </c>
      <c r="B45" s="1">
        <v>44.7</v>
      </c>
      <c r="C45" s="1">
        <v>46</v>
      </c>
      <c r="D45" s="1">
        <v>14.8</v>
      </c>
      <c r="E45" s="1">
        <v>42.2</v>
      </c>
      <c r="F45" s="1">
        <v>51.6</v>
      </c>
      <c r="G45" s="1">
        <v>56</v>
      </c>
      <c r="H45" s="1">
        <v>38.799999999999997</v>
      </c>
      <c r="I45" s="1">
        <v>21</v>
      </c>
      <c r="J45" s="1">
        <v>82</v>
      </c>
      <c r="K45" s="1">
        <v>34.6</v>
      </c>
      <c r="L45" s="1">
        <v>63.5</v>
      </c>
      <c r="M45" s="1">
        <v>86.3</v>
      </c>
      <c r="N45" s="1">
        <v>84.4</v>
      </c>
      <c r="O45" s="1">
        <v>0</v>
      </c>
    </row>
    <row r="46" spans="1:15">
      <c r="A46" s="1" t="s">
        <v>147</v>
      </c>
      <c r="B46" s="1">
        <v>56.2</v>
      </c>
      <c r="C46" s="1">
        <v>99.9</v>
      </c>
      <c r="D46" s="1">
        <v>63.5</v>
      </c>
      <c r="E46" s="1">
        <v>57.7</v>
      </c>
      <c r="F46" s="1">
        <v>23.1</v>
      </c>
      <c r="G46" s="1">
        <v>77.400000000000006</v>
      </c>
      <c r="H46" s="1">
        <v>97.8</v>
      </c>
      <c r="I46" s="1">
        <v>70</v>
      </c>
      <c r="J46" s="1">
        <v>73.5</v>
      </c>
      <c r="K46" s="1">
        <v>36.1</v>
      </c>
      <c r="L46" s="1">
        <v>42.7</v>
      </c>
      <c r="M46" s="1">
        <v>80.3</v>
      </c>
      <c r="N46" s="1">
        <v>64.8</v>
      </c>
      <c r="O46" s="1">
        <v>1</v>
      </c>
    </row>
    <row r="47" spans="1:15">
      <c r="A47" s="1" t="s">
        <v>148</v>
      </c>
      <c r="B47" s="1">
        <v>50.6</v>
      </c>
      <c r="C47" s="1">
        <v>93.1</v>
      </c>
      <c r="D47" s="1">
        <v>57.4</v>
      </c>
      <c r="E47" s="1">
        <v>66.7</v>
      </c>
      <c r="F47" s="1">
        <v>25.1</v>
      </c>
      <c r="G47" s="1">
        <v>99.5</v>
      </c>
      <c r="H47" s="1">
        <v>99.6</v>
      </c>
      <c r="I47" s="1">
        <v>61.7</v>
      </c>
      <c r="J47" s="1">
        <v>87.3</v>
      </c>
      <c r="K47" s="1">
        <v>100</v>
      </c>
      <c r="L47" s="1">
        <v>40.5</v>
      </c>
      <c r="M47" s="1">
        <v>96.4</v>
      </c>
      <c r="N47" s="1">
        <v>68.8</v>
      </c>
      <c r="O47" s="1">
        <v>3</v>
      </c>
    </row>
    <row r="48" spans="1:15">
      <c r="A48" s="1" t="s">
        <v>149</v>
      </c>
      <c r="B48" s="1">
        <v>51.6</v>
      </c>
      <c r="C48" s="1">
        <v>66.7</v>
      </c>
      <c r="D48" s="1">
        <v>75.5</v>
      </c>
      <c r="E48" s="1">
        <v>48.9</v>
      </c>
      <c r="F48" s="1">
        <v>49.9</v>
      </c>
      <c r="G48" s="1">
        <v>85.3</v>
      </c>
      <c r="H48" s="1">
        <v>59.3</v>
      </c>
      <c r="I48" s="1">
        <v>71.900000000000006</v>
      </c>
      <c r="J48" s="1">
        <v>78.900000000000006</v>
      </c>
      <c r="K48" s="1">
        <v>40.299999999999997</v>
      </c>
      <c r="L48" s="1">
        <v>87.6</v>
      </c>
      <c r="M48" s="1">
        <v>85.9</v>
      </c>
      <c r="N48" s="1">
        <v>82.9</v>
      </c>
      <c r="O48" s="1">
        <v>0</v>
      </c>
    </row>
    <row r="49" spans="1:15">
      <c r="A49" s="1" t="s">
        <v>150</v>
      </c>
      <c r="B49" s="1">
        <v>59.2</v>
      </c>
      <c r="C49" s="1">
        <v>69.7</v>
      </c>
      <c r="D49" s="1">
        <v>93.7</v>
      </c>
      <c r="E49" s="1">
        <v>51.2</v>
      </c>
      <c r="F49" s="1">
        <v>60.6</v>
      </c>
      <c r="G49" s="1">
        <v>100</v>
      </c>
      <c r="H49" s="1">
        <v>71.599999999999994</v>
      </c>
      <c r="I49" s="1">
        <v>94.5</v>
      </c>
      <c r="J49" s="1">
        <v>94.2</v>
      </c>
      <c r="K49" s="1">
        <v>40.5</v>
      </c>
      <c r="L49" s="1">
        <v>90.1</v>
      </c>
      <c r="M49" s="1">
        <v>93.1</v>
      </c>
      <c r="N49" s="1">
        <v>99.9</v>
      </c>
      <c r="O49" s="1">
        <v>3</v>
      </c>
    </row>
    <row r="50" spans="1:15">
      <c r="A50" s="1" t="s">
        <v>151</v>
      </c>
      <c r="B50" s="1">
        <v>42.2</v>
      </c>
      <c r="C50" s="1">
        <v>85.2</v>
      </c>
      <c r="D50" s="1">
        <v>44.6</v>
      </c>
      <c r="E50" s="1">
        <v>72</v>
      </c>
      <c r="F50" s="1">
        <v>30.9</v>
      </c>
      <c r="G50" s="1">
        <v>96.1</v>
      </c>
      <c r="H50" s="1">
        <v>71.900000000000006</v>
      </c>
      <c r="I50" s="1">
        <v>54</v>
      </c>
      <c r="J50" s="1">
        <v>99.2</v>
      </c>
      <c r="K50" s="1">
        <v>90.4</v>
      </c>
      <c r="L50" s="1">
        <v>79.8</v>
      </c>
      <c r="M50" s="1">
        <v>59.4</v>
      </c>
      <c r="N50" s="1">
        <v>45.4</v>
      </c>
      <c r="O50" s="1">
        <v>2</v>
      </c>
    </row>
    <row r="51" spans="1:15">
      <c r="A51" s="1" t="s">
        <v>152</v>
      </c>
      <c r="B51" s="1">
        <v>45.8</v>
      </c>
      <c r="C51" s="1">
        <v>64.7</v>
      </c>
      <c r="D51" s="1">
        <v>73.900000000000006</v>
      </c>
      <c r="E51" s="1">
        <v>70.099999999999994</v>
      </c>
      <c r="F51" s="1">
        <v>39.4</v>
      </c>
      <c r="G51" s="1">
        <v>92.8</v>
      </c>
      <c r="H51" s="1">
        <v>76</v>
      </c>
      <c r="I51" s="1">
        <v>79.099999999999994</v>
      </c>
      <c r="J51" s="1">
        <v>86.8</v>
      </c>
      <c r="K51" s="1">
        <v>52.8</v>
      </c>
      <c r="L51" s="1">
        <v>27.4</v>
      </c>
      <c r="M51" s="1">
        <v>33.1</v>
      </c>
      <c r="N51" s="1">
        <v>77</v>
      </c>
      <c r="O51" s="1">
        <v>0</v>
      </c>
    </row>
    <row r="52" spans="1:15">
      <c r="A52" s="1" t="s">
        <v>153</v>
      </c>
      <c r="B52" s="1">
        <v>39.200000000000003</v>
      </c>
      <c r="C52" s="1">
        <v>96</v>
      </c>
      <c r="D52" s="1">
        <v>67.5</v>
      </c>
      <c r="E52" s="1">
        <v>42.8</v>
      </c>
      <c r="F52" s="1">
        <v>76.5</v>
      </c>
      <c r="G52" s="1">
        <v>56.3</v>
      </c>
      <c r="H52" s="1">
        <v>41.3</v>
      </c>
      <c r="I52" s="1">
        <v>47</v>
      </c>
      <c r="J52" s="1">
        <v>87.1</v>
      </c>
      <c r="K52" s="1">
        <v>37.1</v>
      </c>
      <c r="L52" s="1">
        <v>88.5</v>
      </c>
      <c r="M52" s="1">
        <v>91.8</v>
      </c>
      <c r="N52" s="1">
        <v>76.3</v>
      </c>
      <c r="O52" s="1">
        <v>1</v>
      </c>
    </row>
    <row r="53" spans="1:15">
      <c r="A53" s="1" t="s">
        <v>154</v>
      </c>
      <c r="B53" s="1">
        <v>79.900000000000006</v>
      </c>
      <c r="C53" s="1">
        <v>68.8</v>
      </c>
      <c r="D53" s="1">
        <v>56.5</v>
      </c>
      <c r="E53" s="1">
        <v>55.1</v>
      </c>
      <c r="F53" s="1">
        <v>61.5</v>
      </c>
      <c r="G53" s="1">
        <v>56.2</v>
      </c>
      <c r="H53" s="1">
        <v>83.7</v>
      </c>
      <c r="I53" s="1">
        <v>65.900000000000006</v>
      </c>
      <c r="J53" s="1">
        <v>94.6</v>
      </c>
      <c r="K53" s="1">
        <v>65.400000000000006</v>
      </c>
      <c r="L53" s="1">
        <v>100</v>
      </c>
      <c r="M53" s="1">
        <v>95.7</v>
      </c>
      <c r="N53" s="1">
        <v>100</v>
      </c>
      <c r="O53" s="1">
        <v>3</v>
      </c>
    </row>
    <row r="54" spans="1:15">
      <c r="A54" s="1"/>
      <c r="B54" s="1">
        <f>MAX(B45:B53)</f>
        <v>79.900000000000006</v>
      </c>
      <c r="C54" s="1">
        <f t="shared" ref="C54:M54" si="25">MAX(C45:C53)</f>
        <v>99.9</v>
      </c>
      <c r="D54" s="1">
        <f t="shared" si="25"/>
        <v>93.7</v>
      </c>
      <c r="E54" s="1">
        <f t="shared" si="25"/>
        <v>72</v>
      </c>
      <c r="F54" s="1">
        <f t="shared" si="25"/>
        <v>76.5</v>
      </c>
      <c r="G54" s="1">
        <f t="shared" si="25"/>
        <v>100</v>
      </c>
      <c r="H54" s="1">
        <f t="shared" si="25"/>
        <v>99.6</v>
      </c>
      <c r="I54" s="1">
        <f t="shared" si="25"/>
        <v>94.5</v>
      </c>
      <c r="J54" s="1">
        <f t="shared" si="25"/>
        <v>99.2</v>
      </c>
      <c r="K54" s="1">
        <f t="shared" si="25"/>
        <v>100</v>
      </c>
      <c r="L54" s="1">
        <f t="shared" si="25"/>
        <v>100</v>
      </c>
      <c r="M54" s="1">
        <f t="shared" si="25"/>
        <v>96.4</v>
      </c>
      <c r="N54" s="1">
        <f>MAX(N45:N53)</f>
        <v>100</v>
      </c>
    </row>
    <row r="55" spans="1:15">
      <c r="A55" s="1"/>
      <c r="B55" s="1">
        <f>B54-B43</f>
        <v>8.3000000000000114</v>
      </c>
      <c r="C55" s="1">
        <f t="shared" ref="C55:J55" si="26">C54-C43</f>
        <v>28.900000000000006</v>
      </c>
      <c r="D55" s="1">
        <f t="shared" si="26"/>
        <v>2.4000000000000057</v>
      </c>
      <c r="E55" s="1">
        <f t="shared" si="26"/>
        <v>8.8999999999999986</v>
      </c>
      <c r="F55" s="1">
        <f t="shared" si="26"/>
        <v>29.5</v>
      </c>
      <c r="G55" s="1">
        <f t="shared" si="26"/>
        <v>13.200000000000003</v>
      </c>
      <c r="H55" s="1">
        <f t="shared" si="26"/>
        <v>-0.20000000000000284</v>
      </c>
      <c r="I55" s="1">
        <f t="shared" si="26"/>
        <v>-1.7000000000000028</v>
      </c>
      <c r="J55" s="1">
        <f t="shared" si="26"/>
        <v>8.1000000000000085</v>
      </c>
      <c r="K55" s="1">
        <f>K54-K43</f>
        <v>20</v>
      </c>
      <c r="L55" s="1">
        <f t="shared" ref="L55" si="27">L54-L43</f>
        <v>0</v>
      </c>
      <c r="M55" s="1">
        <f t="shared" ref="M55" si="28">M54-M43</f>
        <v>1.5</v>
      </c>
      <c r="N55" s="1">
        <f t="shared" ref="N55" si="29">N54-N43</f>
        <v>1.0999999999999943</v>
      </c>
    </row>
    <row r="56" spans="1:15">
      <c r="A56" s="1"/>
      <c r="B56" s="1">
        <v>2.25</v>
      </c>
      <c r="C56" s="1">
        <v>6</v>
      </c>
      <c r="D56" s="1">
        <v>15</v>
      </c>
      <c r="E56" s="1">
        <v>2.25</v>
      </c>
      <c r="F56" s="1">
        <v>4.5</v>
      </c>
      <c r="G56" s="1">
        <v>6</v>
      </c>
      <c r="H56" s="1">
        <v>6</v>
      </c>
      <c r="I56" s="1">
        <v>18</v>
      </c>
      <c r="J56" s="1">
        <v>30</v>
      </c>
      <c r="K56" s="1">
        <v>2.5</v>
      </c>
      <c r="L56" s="1">
        <v>2.5</v>
      </c>
      <c r="M56" s="1">
        <v>2.5</v>
      </c>
      <c r="N56" s="1">
        <v>2.5</v>
      </c>
      <c r="O56">
        <f>SUM(B56:N56)</f>
        <v>100</v>
      </c>
    </row>
    <row r="57" spans="1:15">
      <c r="A57" s="1"/>
      <c r="B57" s="1">
        <f>B56*B55</f>
        <v>18.675000000000026</v>
      </c>
      <c r="C57" s="1">
        <f t="shared" ref="C57:K57" si="30">C56*C55</f>
        <v>173.40000000000003</v>
      </c>
      <c r="D57" s="1">
        <f t="shared" si="30"/>
        <v>36.000000000000085</v>
      </c>
      <c r="E57" s="1">
        <f t="shared" si="30"/>
        <v>20.024999999999999</v>
      </c>
      <c r="F57" s="1">
        <f t="shared" si="30"/>
        <v>132.75</v>
      </c>
      <c r="G57" s="1">
        <f t="shared" si="30"/>
        <v>79.200000000000017</v>
      </c>
      <c r="H57" s="1">
        <f t="shared" si="30"/>
        <v>-1.2000000000000171</v>
      </c>
      <c r="I57" s="1">
        <f t="shared" si="30"/>
        <v>-30.600000000000051</v>
      </c>
      <c r="J57" s="1">
        <f t="shared" si="30"/>
        <v>243.00000000000026</v>
      </c>
      <c r="K57" s="1">
        <f t="shared" si="30"/>
        <v>50</v>
      </c>
      <c r="L57" s="1">
        <f t="shared" ref="L57" si="31">L56*L55</f>
        <v>0</v>
      </c>
      <c r="M57" s="1">
        <f t="shared" ref="M57" si="32">M56*M55</f>
        <v>3.75</v>
      </c>
      <c r="N57" s="1">
        <f t="shared" ref="N57" si="33">N56*N55</f>
        <v>2.7499999999999858</v>
      </c>
    </row>
    <row r="58" spans="1:15">
      <c r="A58" s="1"/>
      <c r="B58" s="1"/>
      <c r="C58" s="1"/>
      <c r="D58" s="1"/>
      <c r="E58" s="1"/>
      <c r="F58" s="1"/>
      <c r="G58" s="1"/>
      <c r="H58" s="1"/>
      <c r="I58" s="1"/>
      <c r="J58" s="1"/>
      <c r="K58" s="1"/>
      <c r="L58" s="1"/>
      <c r="M58" s="1"/>
      <c r="N58" s="1"/>
    </row>
    <row r="60" spans="1:15">
      <c r="A60" s="1" t="s">
        <v>146</v>
      </c>
      <c r="B60">
        <f>ABS(B$43-B45)</f>
        <v>26.899999999999991</v>
      </c>
      <c r="C60">
        <f t="shared" ref="C60:N60" si="34">ABS(C$43-C45)</f>
        <v>25</v>
      </c>
      <c r="D60">
        <f t="shared" si="34"/>
        <v>76.5</v>
      </c>
      <c r="E60">
        <f t="shared" si="34"/>
        <v>20.9</v>
      </c>
      <c r="F60">
        <f t="shared" si="34"/>
        <v>4.6000000000000014</v>
      </c>
      <c r="G60">
        <f t="shared" si="34"/>
        <v>30.799999999999997</v>
      </c>
      <c r="H60">
        <f t="shared" si="34"/>
        <v>61</v>
      </c>
      <c r="I60">
        <f t="shared" si="34"/>
        <v>75.2</v>
      </c>
      <c r="J60">
        <f t="shared" si="34"/>
        <v>9.0999999999999943</v>
      </c>
      <c r="K60">
        <f t="shared" si="34"/>
        <v>45.4</v>
      </c>
      <c r="L60">
        <f t="shared" si="34"/>
        <v>36.5</v>
      </c>
      <c r="M60">
        <f t="shared" si="34"/>
        <v>8.6000000000000085</v>
      </c>
      <c r="N60">
        <f t="shared" si="34"/>
        <v>14.5</v>
      </c>
    </row>
    <row r="61" spans="1:15">
      <c r="A61" s="1" t="s">
        <v>147</v>
      </c>
      <c r="B61">
        <f>ABS(B$43-B46)</f>
        <v>15.399999999999991</v>
      </c>
      <c r="C61">
        <f>ABS(C$43-C46)</f>
        <v>28.900000000000006</v>
      </c>
      <c r="D61">
        <f>ABS(D$43-D46)</f>
        <v>27.799999999999997</v>
      </c>
      <c r="E61">
        <f>ABS(E$43-E46)</f>
        <v>5.3999999999999986</v>
      </c>
      <c r="F61">
        <f>ABS(F$43-F46)</f>
        <v>23.9</v>
      </c>
      <c r="G61">
        <f>ABS(G$43-G46)</f>
        <v>9.3999999999999915</v>
      </c>
      <c r="H61">
        <f>ABS(H$43-H46)</f>
        <v>2</v>
      </c>
      <c r="I61">
        <f>ABS(I$43-I46)</f>
        <v>26.200000000000003</v>
      </c>
      <c r="J61">
        <f>ABS(J$43-J46)</f>
        <v>17.599999999999994</v>
      </c>
      <c r="K61">
        <f>ABS(K$43-K46)</f>
        <v>43.9</v>
      </c>
      <c r="L61">
        <f>ABS(L$43-L46)</f>
        <v>57.3</v>
      </c>
      <c r="M61">
        <f>ABS(M$43-M46)</f>
        <v>14.600000000000009</v>
      </c>
      <c r="N61">
        <f>ABS(N$43-N46)</f>
        <v>34.100000000000009</v>
      </c>
    </row>
    <row r="62" spans="1:15">
      <c r="A62" s="1" t="s">
        <v>148</v>
      </c>
      <c r="B62">
        <f>ABS(B$43-B47)</f>
        <v>20.999999999999993</v>
      </c>
      <c r="C62">
        <f>ABS(C$43-C47)</f>
        <v>22.099999999999994</v>
      </c>
      <c r="D62">
        <f>ABS(D$43-D47)</f>
        <v>33.9</v>
      </c>
      <c r="E62">
        <f>ABS(E$43-E47)</f>
        <v>3.6000000000000014</v>
      </c>
      <c r="F62">
        <f>ABS(F$43-F47)</f>
        <v>21.9</v>
      </c>
      <c r="G62">
        <f>ABS(G$43-G47)</f>
        <v>12.700000000000003</v>
      </c>
      <c r="H62">
        <f>ABS(H$43-H47)</f>
        <v>0.20000000000000284</v>
      </c>
      <c r="I62">
        <f>ABS(I$43-I47)</f>
        <v>34.5</v>
      </c>
      <c r="J62">
        <f>ABS(J$43-J47)</f>
        <v>3.7999999999999972</v>
      </c>
      <c r="K62">
        <f>ABS(K$43-K47)</f>
        <v>20</v>
      </c>
      <c r="L62">
        <f>ABS(L$43-L47)</f>
        <v>59.5</v>
      </c>
      <c r="M62">
        <f>ABS(M$43-M47)</f>
        <v>1.5</v>
      </c>
      <c r="N62">
        <f>ABS(N$43-N47)</f>
        <v>30.100000000000009</v>
      </c>
    </row>
    <row r="63" spans="1:15">
      <c r="A63" s="1" t="s">
        <v>149</v>
      </c>
      <c r="B63">
        <f>ABS(B$43-B48)</f>
        <v>19.999999999999993</v>
      </c>
      <c r="C63">
        <f>ABS(C$43-C48)</f>
        <v>4.2999999999999972</v>
      </c>
      <c r="D63">
        <f>ABS(D$43-D48)</f>
        <v>15.799999999999997</v>
      </c>
      <c r="E63">
        <f>ABS(E$43-E48)</f>
        <v>14.200000000000003</v>
      </c>
      <c r="F63">
        <f>ABS(F$43-F48)</f>
        <v>2.8999999999999986</v>
      </c>
      <c r="G63">
        <f>ABS(G$43-G48)</f>
        <v>1.5</v>
      </c>
      <c r="H63">
        <f>ABS(H$43-H48)</f>
        <v>40.5</v>
      </c>
      <c r="I63">
        <f>ABS(I$43-I48)</f>
        <v>24.299999999999997</v>
      </c>
      <c r="J63">
        <f>ABS(J$43-J48)</f>
        <v>12.199999999999989</v>
      </c>
      <c r="K63">
        <f>ABS(K$43-K48)</f>
        <v>39.700000000000003</v>
      </c>
      <c r="L63">
        <f>ABS(L$43-L48)</f>
        <v>12.400000000000006</v>
      </c>
      <c r="M63">
        <f>ABS(M$43-M48)</f>
        <v>9</v>
      </c>
      <c r="N63">
        <f>ABS(N$43-N48)</f>
        <v>16</v>
      </c>
    </row>
    <row r="64" spans="1:15">
      <c r="A64" s="1" t="s">
        <v>150</v>
      </c>
      <c r="B64">
        <f>ABS(B$43-B49)</f>
        <v>12.399999999999991</v>
      </c>
      <c r="C64">
        <f>ABS(C$43-C49)</f>
        <v>1.2999999999999972</v>
      </c>
      <c r="D64">
        <f>ABS(D$43-D49)</f>
        <v>2.4000000000000057</v>
      </c>
      <c r="E64">
        <f>ABS(E$43-E49)</f>
        <v>11.899999999999999</v>
      </c>
      <c r="F64">
        <f>ABS(F$43-F49)</f>
        <v>13.600000000000001</v>
      </c>
      <c r="G64">
        <f>ABS(G$43-G49)</f>
        <v>13.200000000000003</v>
      </c>
      <c r="H64">
        <f>ABS(H$43-H49)</f>
        <v>28.200000000000003</v>
      </c>
      <c r="I64">
        <f>ABS(I$43-I49)</f>
        <v>1.7000000000000028</v>
      </c>
      <c r="J64">
        <f>ABS(J$43-J49)</f>
        <v>3.1000000000000085</v>
      </c>
      <c r="K64">
        <f>ABS(K$43-K49)</f>
        <v>39.5</v>
      </c>
      <c r="L64">
        <f>ABS(L$43-L49)</f>
        <v>9.9000000000000057</v>
      </c>
      <c r="M64">
        <f>ABS(M$43-M49)</f>
        <v>1.8000000000000114</v>
      </c>
      <c r="N64">
        <f>ABS(N$43-N49)</f>
        <v>1</v>
      </c>
    </row>
    <row r="65" spans="1:15">
      <c r="A65" s="1" t="s">
        <v>151</v>
      </c>
      <c r="B65">
        <f>ABS(B$43-B50)</f>
        <v>29.399999999999991</v>
      </c>
      <c r="C65">
        <f>ABS(C$43-C50)</f>
        <v>14.200000000000003</v>
      </c>
      <c r="D65">
        <f>ABS(D$43-D50)</f>
        <v>46.699999999999996</v>
      </c>
      <c r="E65">
        <f>ABS(E$43-E50)</f>
        <v>8.8999999999999986</v>
      </c>
      <c r="F65">
        <f>ABS(F$43-F50)</f>
        <v>16.100000000000001</v>
      </c>
      <c r="G65">
        <f>ABS(G$43-G50)</f>
        <v>9.2999999999999972</v>
      </c>
      <c r="H65">
        <f>ABS(H$43-H50)</f>
        <v>27.899999999999991</v>
      </c>
      <c r="I65">
        <f>ABS(I$43-I50)</f>
        <v>42.2</v>
      </c>
      <c r="J65">
        <f>ABS(J$43-J50)</f>
        <v>8.1000000000000085</v>
      </c>
      <c r="K65">
        <f>ABS(K$43-K50)</f>
        <v>10.400000000000006</v>
      </c>
      <c r="L65">
        <f>ABS(L$43-L50)</f>
        <v>20.200000000000003</v>
      </c>
      <c r="M65">
        <f>ABS(M$43-M50)</f>
        <v>35.500000000000007</v>
      </c>
      <c r="N65">
        <f>ABS(N$43-N50)</f>
        <v>53.500000000000007</v>
      </c>
    </row>
    <row r="66" spans="1:15">
      <c r="A66" s="1" t="s">
        <v>152</v>
      </c>
      <c r="B66">
        <f>ABS(B$43-B51)</f>
        <v>25.799999999999997</v>
      </c>
      <c r="C66">
        <f>ABS(C$43-C51)</f>
        <v>6.2999999999999972</v>
      </c>
      <c r="D66">
        <f>ABS(D$43-D51)</f>
        <v>17.399999999999991</v>
      </c>
      <c r="E66">
        <f>ABS(E$43-E51)</f>
        <v>6.9999999999999929</v>
      </c>
      <c r="F66">
        <f>ABS(F$43-F51)</f>
        <v>7.6000000000000014</v>
      </c>
      <c r="G66">
        <f>ABS(G$43-G51)</f>
        <v>6</v>
      </c>
      <c r="H66">
        <f>ABS(H$43-H51)</f>
        <v>23.799999999999997</v>
      </c>
      <c r="I66">
        <f>ABS(I$43-I51)</f>
        <v>17.100000000000009</v>
      </c>
      <c r="J66">
        <f>ABS(J$43-J51)</f>
        <v>4.2999999999999972</v>
      </c>
      <c r="K66">
        <f>ABS(K$43-K51)</f>
        <v>27.200000000000003</v>
      </c>
      <c r="L66">
        <f>ABS(L$43-L51)</f>
        <v>72.599999999999994</v>
      </c>
      <c r="M66">
        <f>ABS(M$43-M51)</f>
        <v>61.800000000000004</v>
      </c>
      <c r="N66">
        <f>ABS(N$43-N51)</f>
        <v>21.900000000000006</v>
      </c>
    </row>
    <row r="67" spans="1:15">
      <c r="A67" s="1" t="s">
        <v>153</v>
      </c>
      <c r="B67">
        <f>ABS(B$43-B52)</f>
        <v>32.399999999999991</v>
      </c>
      <c r="C67">
        <f>ABS(C$43-C52)</f>
        <v>25</v>
      </c>
      <c r="D67">
        <f>ABS(D$43-D52)</f>
        <v>23.799999999999997</v>
      </c>
      <c r="E67">
        <f>ABS(E$43-E52)</f>
        <v>20.300000000000004</v>
      </c>
      <c r="F67">
        <f>ABS(F$43-F52)</f>
        <v>29.5</v>
      </c>
      <c r="G67">
        <f>ABS(G$43-G52)</f>
        <v>30.5</v>
      </c>
      <c r="H67">
        <f>ABS(H$43-H52)</f>
        <v>58.5</v>
      </c>
      <c r="I67">
        <f>ABS(I$43-I52)</f>
        <v>49.2</v>
      </c>
      <c r="J67">
        <f>ABS(J$43-J52)</f>
        <v>4</v>
      </c>
      <c r="K67">
        <f>ABS(K$43-K52)</f>
        <v>42.9</v>
      </c>
      <c r="L67">
        <f>ABS(L$43-L52)</f>
        <v>11.5</v>
      </c>
      <c r="M67">
        <f>ABS(M$43-M52)</f>
        <v>3.1000000000000085</v>
      </c>
      <c r="N67">
        <f>ABS(N$43-N52)</f>
        <v>22.600000000000009</v>
      </c>
    </row>
    <row r="68" spans="1:15">
      <c r="A68" s="1" t="s">
        <v>154</v>
      </c>
      <c r="B68">
        <f>ABS(B$43-B53)</f>
        <v>8.3000000000000114</v>
      </c>
      <c r="C68">
        <f>ABS(C$43-C53)</f>
        <v>2.2000000000000028</v>
      </c>
      <c r="D68">
        <f>ABS(D$43-D53)</f>
        <v>34.799999999999997</v>
      </c>
      <c r="E68">
        <f>ABS(E$43-E53)</f>
        <v>8</v>
      </c>
      <c r="F68">
        <f>ABS(F$43-F53)</f>
        <v>14.5</v>
      </c>
      <c r="G68">
        <f>ABS(G$43-G53)</f>
        <v>30.599999999999994</v>
      </c>
      <c r="H68">
        <f>ABS(H$43-H53)</f>
        <v>16.099999999999994</v>
      </c>
      <c r="I68">
        <f>ABS(I$43-I53)</f>
        <v>30.299999999999997</v>
      </c>
      <c r="J68">
        <f>ABS(J$43-J53)</f>
        <v>3.5</v>
      </c>
      <c r="K68">
        <f>ABS(K$43-K53)</f>
        <v>14.599999999999994</v>
      </c>
      <c r="L68">
        <f>ABS(L$43-L53)</f>
        <v>0</v>
      </c>
      <c r="M68">
        <f>ABS(M$43-M53)</f>
        <v>0.79999999999999716</v>
      </c>
      <c r="N68">
        <f>ABS(N$43-N53)</f>
        <v>1.0999999999999943</v>
      </c>
    </row>
    <row r="69" spans="1:15">
      <c r="B69" s="15">
        <f>AVERAGE(B60:B68)</f>
        <v>21.288888888888884</v>
      </c>
      <c r="C69" s="15">
        <f t="shared" ref="C69:K69" si="35">AVERAGE(C60:C68)</f>
        <v>14.366666666666667</v>
      </c>
      <c r="D69" s="15">
        <f t="shared" si="35"/>
        <v>31.011111111111113</v>
      </c>
      <c r="E69" s="15">
        <f t="shared" si="35"/>
        <v>11.133333333333335</v>
      </c>
      <c r="F69" s="15">
        <f t="shared" si="35"/>
        <v>14.955555555555556</v>
      </c>
      <c r="G69" s="15">
        <f t="shared" si="35"/>
        <v>16</v>
      </c>
      <c r="H69" s="15">
        <f t="shared" si="35"/>
        <v>28.688888888888894</v>
      </c>
      <c r="I69" s="15">
        <f t="shared" si="35"/>
        <v>33.411111111111111</v>
      </c>
      <c r="J69" s="15">
        <f t="shared" si="35"/>
        <v>7.2999999999999989</v>
      </c>
      <c r="K69" s="15">
        <f t="shared" si="35"/>
        <v>31.511111111111113</v>
      </c>
      <c r="L69" s="15">
        <f>AVERAGE(L60:L68)</f>
        <v>31.099999999999998</v>
      </c>
      <c r="M69" s="15">
        <f t="shared" ref="M69" si="36">AVERAGE(M60:M68)</f>
        <v>15.188888888888894</v>
      </c>
      <c r="N69" s="15">
        <f t="shared" ref="N69" si="37">AVERAGE(N60:N68)</f>
        <v>21.644444444444449</v>
      </c>
    </row>
    <row r="71" spans="1:15">
      <c r="A71" s="1" t="s">
        <v>146</v>
      </c>
      <c r="B71" s="10">
        <f>1-(B60/B$43)</f>
        <v>0.62430167597765374</v>
      </c>
      <c r="C71" s="10">
        <f t="shared" ref="C71:N71" si="38">1-(C60/C$43)</f>
        <v>0.647887323943662</v>
      </c>
      <c r="D71" s="10">
        <f t="shared" si="38"/>
        <v>0.16210295728368018</v>
      </c>
      <c r="E71" s="10">
        <f t="shared" si="38"/>
        <v>0.66877971473851039</v>
      </c>
      <c r="F71" s="10">
        <f t="shared" si="38"/>
        <v>0.90212765957446805</v>
      </c>
      <c r="G71" s="10">
        <f t="shared" si="38"/>
        <v>0.64516129032258074</v>
      </c>
      <c r="H71" s="10">
        <f t="shared" si="38"/>
        <v>0.38877755511022039</v>
      </c>
      <c r="I71" s="10">
        <f t="shared" si="38"/>
        <v>0.21829521829521825</v>
      </c>
      <c r="J71" s="10">
        <f t="shared" si="38"/>
        <v>0.9001097694840835</v>
      </c>
      <c r="K71" s="10">
        <f t="shared" si="38"/>
        <v>0.4325</v>
      </c>
      <c r="L71" s="10">
        <f t="shared" si="38"/>
        <v>0.63500000000000001</v>
      </c>
      <c r="M71" s="10">
        <f t="shared" si="38"/>
        <v>0.90937829293993666</v>
      </c>
      <c r="N71" s="10">
        <f t="shared" si="38"/>
        <v>0.85338725985844288</v>
      </c>
      <c r="O71" s="13">
        <f>AVERAGE(B71:N71)</f>
        <v>0.61444682442526577</v>
      </c>
    </row>
    <row r="72" spans="1:15">
      <c r="A72" s="1" t="s">
        <v>147</v>
      </c>
      <c r="B72" s="10">
        <f t="shared" ref="B72:N79" si="39">1-(B61/B$43)</f>
        <v>0.78491620111731852</v>
      </c>
      <c r="C72" s="10">
        <f t="shared" si="39"/>
        <v>0.59295774647887312</v>
      </c>
      <c r="D72" s="10">
        <f t="shared" si="39"/>
        <v>0.69550930996714133</v>
      </c>
      <c r="E72" s="10">
        <f t="shared" si="39"/>
        <v>0.91442155309033279</v>
      </c>
      <c r="F72" s="10">
        <f t="shared" si="39"/>
        <v>0.49148936170212765</v>
      </c>
      <c r="G72" s="10">
        <f t="shared" si="39"/>
        <v>0.89170506912442404</v>
      </c>
      <c r="H72" s="10">
        <f t="shared" si="39"/>
        <v>0.97995991983967934</v>
      </c>
      <c r="I72" s="10">
        <f t="shared" si="39"/>
        <v>0.72765072765072758</v>
      </c>
      <c r="J72" s="10">
        <f t="shared" si="39"/>
        <v>0.80680570801317242</v>
      </c>
      <c r="K72" s="10">
        <f t="shared" si="39"/>
        <v>0.45125000000000004</v>
      </c>
      <c r="L72" s="10">
        <f t="shared" si="39"/>
        <v>0.42700000000000005</v>
      </c>
      <c r="M72" s="10">
        <f t="shared" si="39"/>
        <v>0.84615384615384603</v>
      </c>
      <c r="N72" s="10">
        <f t="shared" si="39"/>
        <v>0.65520728008088969</v>
      </c>
      <c r="O72" s="13">
        <f t="shared" ref="O72:O79" si="40">AVERAGE(B72:N72)</f>
        <v>0.71269436332450253</v>
      </c>
    </row>
    <row r="73" spans="1:15">
      <c r="A73" s="1" t="s">
        <v>148</v>
      </c>
      <c r="B73" s="10">
        <f t="shared" si="39"/>
        <v>0.7067039106145252</v>
      </c>
      <c r="C73" s="10">
        <f t="shared" si="39"/>
        <v>0.68873239436619726</v>
      </c>
      <c r="D73" s="10">
        <f t="shared" si="39"/>
        <v>0.62869660460021914</v>
      </c>
      <c r="E73" s="10">
        <f t="shared" si="39"/>
        <v>0.94294770206022183</v>
      </c>
      <c r="F73" s="10">
        <f t="shared" si="39"/>
        <v>0.53404255319148941</v>
      </c>
      <c r="G73" s="10">
        <f t="shared" si="39"/>
        <v>0.8536866359447004</v>
      </c>
      <c r="H73" s="10">
        <f t="shared" si="39"/>
        <v>0.99799599198396793</v>
      </c>
      <c r="I73" s="10">
        <f t="shared" si="39"/>
        <v>0.64137214137214138</v>
      </c>
      <c r="J73" s="10">
        <f t="shared" si="39"/>
        <v>0.95828759604829861</v>
      </c>
      <c r="K73" s="10">
        <f t="shared" si="39"/>
        <v>0.75</v>
      </c>
      <c r="L73" s="10">
        <f t="shared" si="39"/>
        <v>0.40500000000000003</v>
      </c>
      <c r="M73" s="10">
        <f t="shared" si="39"/>
        <v>0.98419388830347732</v>
      </c>
      <c r="N73" s="10">
        <f t="shared" si="39"/>
        <v>0.69565217391304346</v>
      </c>
      <c r="O73" s="13">
        <f t="shared" si="40"/>
        <v>0.75287012249217555</v>
      </c>
    </row>
    <row r="74" spans="1:15">
      <c r="A74" s="1" t="s">
        <v>149</v>
      </c>
      <c r="B74" s="10">
        <f t="shared" si="39"/>
        <v>0.72067039106145259</v>
      </c>
      <c r="C74" s="10">
        <f t="shared" si="39"/>
        <v>0.93943661971830994</v>
      </c>
      <c r="D74" s="10">
        <f t="shared" si="39"/>
        <v>0.82694414019715223</v>
      </c>
      <c r="E74" s="10">
        <f t="shared" si="39"/>
        <v>0.77496038034865289</v>
      </c>
      <c r="F74" s="10">
        <f t="shared" si="39"/>
        <v>0.93829787234042561</v>
      </c>
      <c r="G74" s="10">
        <f t="shared" si="39"/>
        <v>0.98271889400921664</v>
      </c>
      <c r="H74" s="10">
        <f t="shared" si="39"/>
        <v>0.594188376753507</v>
      </c>
      <c r="I74" s="10">
        <f t="shared" si="39"/>
        <v>0.74740124740124747</v>
      </c>
      <c r="J74" s="10">
        <f t="shared" si="39"/>
        <v>0.86608122941822185</v>
      </c>
      <c r="K74" s="10">
        <f t="shared" si="39"/>
        <v>0.50374999999999992</v>
      </c>
      <c r="L74" s="10">
        <f t="shared" si="39"/>
        <v>0.87599999999999989</v>
      </c>
      <c r="M74" s="10">
        <f t="shared" si="39"/>
        <v>0.90516332982086412</v>
      </c>
      <c r="N74" s="10">
        <f t="shared" si="39"/>
        <v>0.83822042467138524</v>
      </c>
      <c r="O74" s="13">
        <f t="shared" si="40"/>
        <v>0.80875637736464911</v>
      </c>
    </row>
    <row r="75" spans="1:15">
      <c r="A75" s="1" t="s">
        <v>150</v>
      </c>
      <c r="B75" s="10">
        <f t="shared" si="39"/>
        <v>0.82681564245810069</v>
      </c>
      <c r="C75" s="10">
        <f t="shared" si="39"/>
        <v>0.98169014084507045</v>
      </c>
      <c r="D75" s="10">
        <f t="shared" si="39"/>
        <v>0.97371303395399778</v>
      </c>
      <c r="E75" s="10">
        <f t="shared" si="39"/>
        <v>0.81141045958795566</v>
      </c>
      <c r="F75" s="10">
        <f t="shared" si="39"/>
        <v>0.71063829787234045</v>
      </c>
      <c r="G75" s="10">
        <f t="shared" si="39"/>
        <v>0.84792626728110598</v>
      </c>
      <c r="H75" s="10">
        <f t="shared" si="39"/>
        <v>0.7174348697394789</v>
      </c>
      <c r="I75" s="10">
        <f t="shared" si="39"/>
        <v>0.98232848232848236</v>
      </c>
      <c r="J75" s="10">
        <f t="shared" si="39"/>
        <v>0.96597145993413824</v>
      </c>
      <c r="K75" s="10">
        <f t="shared" si="39"/>
        <v>0.50624999999999998</v>
      </c>
      <c r="L75" s="10">
        <f t="shared" si="39"/>
        <v>0.90099999999999991</v>
      </c>
      <c r="M75" s="10">
        <f t="shared" si="39"/>
        <v>0.98103266596417271</v>
      </c>
      <c r="N75" s="10">
        <f t="shared" si="39"/>
        <v>0.98988877654196161</v>
      </c>
      <c r="O75" s="13">
        <f t="shared" si="40"/>
        <v>0.86123846896206202</v>
      </c>
    </row>
    <row r="76" spans="1:15">
      <c r="A76" s="1" t="s">
        <v>151</v>
      </c>
      <c r="B76" s="10">
        <f t="shared" si="39"/>
        <v>0.58938547486033532</v>
      </c>
      <c r="C76" s="10">
        <f t="shared" si="39"/>
        <v>0.79999999999999993</v>
      </c>
      <c r="D76" s="10">
        <f t="shared" si="39"/>
        <v>0.48849945235487402</v>
      </c>
      <c r="E76" s="10">
        <f t="shared" si="39"/>
        <v>0.85895404120443741</v>
      </c>
      <c r="F76" s="10">
        <f t="shared" si="39"/>
        <v>0.65744680851063819</v>
      </c>
      <c r="G76" s="10">
        <f t="shared" si="39"/>
        <v>0.8928571428571429</v>
      </c>
      <c r="H76" s="10">
        <f t="shared" si="39"/>
        <v>0.72044088176352705</v>
      </c>
      <c r="I76" s="10">
        <f t="shared" si="39"/>
        <v>0.56133056133056125</v>
      </c>
      <c r="J76" s="10">
        <f t="shared" si="39"/>
        <v>0.91108671789242579</v>
      </c>
      <c r="K76" s="10">
        <f t="shared" si="39"/>
        <v>0.86999999999999988</v>
      </c>
      <c r="L76" s="10">
        <f t="shared" si="39"/>
        <v>0.79799999999999993</v>
      </c>
      <c r="M76" s="10">
        <f t="shared" si="39"/>
        <v>0.62592202318229706</v>
      </c>
      <c r="N76" s="10">
        <f t="shared" si="39"/>
        <v>0.45904954499494433</v>
      </c>
      <c r="O76" s="13">
        <f t="shared" si="40"/>
        <v>0.71022866530393713</v>
      </c>
    </row>
    <row r="77" spans="1:15">
      <c r="A77" s="1" t="s">
        <v>152</v>
      </c>
      <c r="B77" s="10">
        <f t="shared" si="39"/>
        <v>0.63966480446927376</v>
      </c>
      <c r="C77" s="10">
        <f t="shared" si="39"/>
        <v>0.91126760563380282</v>
      </c>
      <c r="D77" s="10">
        <f t="shared" si="39"/>
        <v>0.80941949616648423</v>
      </c>
      <c r="E77" s="10">
        <f t="shared" si="39"/>
        <v>0.88906497622820935</v>
      </c>
      <c r="F77" s="10">
        <f t="shared" si="39"/>
        <v>0.83829787234042552</v>
      </c>
      <c r="G77" s="10">
        <f t="shared" si="39"/>
        <v>0.93087557603686633</v>
      </c>
      <c r="H77" s="10">
        <f t="shared" si="39"/>
        <v>0.76152304609218435</v>
      </c>
      <c r="I77" s="10">
        <f t="shared" si="39"/>
        <v>0.8222453222453221</v>
      </c>
      <c r="J77" s="10">
        <f t="shared" si="39"/>
        <v>0.95279912184412741</v>
      </c>
      <c r="K77" s="10">
        <f t="shared" si="39"/>
        <v>0.65999999999999992</v>
      </c>
      <c r="L77" s="10">
        <f t="shared" si="39"/>
        <v>0.27400000000000002</v>
      </c>
      <c r="M77" s="10">
        <f t="shared" si="39"/>
        <v>0.34878819810326656</v>
      </c>
      <c r="N77" s="10">
        <f t="shared" si="39"/>
        <v>0.7785642062689585</v>
      </c>
      <c r="O77" s="13">
        <f t="shared" si="40"/>
        <v>0.73973155580222472</v>
      </c>
    </row>
    <row r="78" spans="1:15">
      <c r="A78" s="1" t="s">
        <v>153</v>
      </c>
      <c r="B78" s="10">
        <f t="shared" si="39"/>
        <v>0.54748603351955316</v>
      </c>
      <c r="C78" s="10">
        <f t="shared" si="39"/>
        <v>0.647887323943662</v>
      </c>
      <c r="D78" s="10">
        <f t="shared" si="39"/>
        <v>0.73932092004381156</v>
      </c>
      <c r="E78" s="10">
        <f t="shared" si="39"/>
        <v>0.67828843106180658</v>
      </c>
      <c r="F78" s="10">
        <f t="shared" si="39"/>
        <v>0.37234042553191493</v>
      </c>
      <c r="G78" s="10">
        <f t="shared" si="39"/>
        <v>0.64861751152073732</v>
      </c>
      <c r="H78" s="10">
        <f t="shared" si="39"/>
        <v>0.41382765531062127</v>
      </c>
      <c r="I78" s="10">
        <f t="shared" si="39"/>
        <v>0.48856548856548854</v>
      </c>
      <c r="J78" s="10">
        <f t="shared" si="39"/>
        <v>0.95609220636663006</v>
      </c>
      <c r="K78" s="10">
        <f t="shared" si="39"/>
        <v>0.46375</v>
      </c>
      <c r="L78" s="10">
        <f t="shared" si="39"/>
        <v>0.88500000000000001</v>
      </c>
      <c r="M78" s="10">
        <f t="shared" si="39"/>
        <v>0.96733403582718647</v>
      </c>
      <c r="N78" s="10">
        <f t="shared" si="39"/>
        <v>0.77148634984833153</v>
      </c>
      <c r="O78" s="13">
        <f t="shared" si="40"/>
        <v>0.65999972165690335</v>
      </c>
    </row>
    <row r="79" spans="1:15">
      <c r="A79" s="1" t="s">
        <v>154</v>
      </c>
      <c r="B79" s="10">
        <f t="shared" si="39"/>
        <v>0.88407821229050265</v>
      </c>
      <c r="C79" s="10">
        <f t="shared" si="39"/>
        <v>0.96901408450704218</v>
      </c>
      <c r="D79" s="10">
        <f t="shared" si="39"/>
        <v>0.61883899233296824</v>
      </c>
      <c r="E79" s="10">
        <f t="shared" si="39"/>
        <v>0.87321711568938198</v>
      </c>
      <c r="F79" s="10">
        <f t="shared" si="39"/>
        <v>0.6914893617021276</v>
      </c>
      <c r="G79" s="10">
        <f t="shared" si="39"/>
        <v>0.64746543778801846</v>
      </c>
      <c r="H79" s="10">
        <f t="shared" si="39"/>
        <v>0.83867735470941884</v>
      </c>
      <c r="I79" s="10">
        <f t="shared" si="39"/>
        <v>0.6850311850311851</v>
      </c>
      <c r="J79" s="10">
        <f t="shared" si="39"/>
        <v>0.96158068057080137</v>
      </c>
      <c r="K79" s="10">
        <f t="shared" si="39"/>
        <v>0.81750000000000012</v>
      </c>
      <c r="L79" s="10">
        <f t="shared" si="39"/>
        <v>1</v>
      </c>
      <c r="M79" s="10">
        <f t="shared" si="39"/>
        <v>0.99157007376185458</v>
      </c>
      <c r="N79" s="10">
        <f t="shared" si="39"/>
        <v>0.98887765419615781</v>
      </c>
      <c r="O79" s="13">
        <f t="shared" si="40"/>
        <v>0.84364155019841991</v>
      </c>
    </row>
    <row r="80" spans="1:15">
      <c r="B80" s="13">
        <f>MAX(B71:B79)</f>
        <v>0.88407821229050265</v>
      </c>
      <c r="C80" s="13">
        <f t="shared" ref="C80:L80" si="41">MAX(C71:C79)</f>
        <v>0.98169014084507045</v>
      </c>
      <c r="D80" s="13">
        <f t="shared" si="41"/>
        <v>0.97371303395399778</v>
      </c>
      <c r="E80" s="13">
        <f t="shared" si="41"/>
        <v>0.94294770206022183</v>
      </c>
      <c r="F80" s="13">
        <f t="shared" si="41"/>
        <v>0.93829787234042561</v>
      </c>
      <c r="G80" s="13">
        <f t="shared" si="41"/>
        <v>0.98271889400921664</v>
      </c>
      <c r="H80" s="13">
        <f t="shared" si="41"/>
        <v>0.99799599198396793</v>
      </c>
      <c r="I80" s="13">
        <f t="shared" si="41"/>
        <v>0.98232848232848236</v>
      </c>
      <c r="J80" s="13">
        <f t="shared" si="41"/>
        <v>0.96597145993413824</v>
      </c>
      <c r="K80" s="13">
        <f t="shared" si="41"/>
        <v>0.86999999999999988</v>
      </c>
      <c r="L80" s="13">
        <f t="shared" si="41"/>
        <v>1</v>
      </c>
      <c r="M80" s="13">
        <f>MAX(M71:M79)</f>
        <v>0.99157007376185458</v>
      </c>
      <c r="N80" s="13">
        <f t="shared" ref="N80" si="42">MAX(N71:N79)</f>
        <v>0.98988877654196161</v>
      </c>
    </row>
    <row r="81" spans="2:14">
      <c r="B81" s="13">
        <f>MIN(B71:B79)</f>
        <v>0.54748603351955316</v>
      </c>
      <c r="C81" s="13">
        <f t="shared" ref="C81:L81" si="43">MIN(C71:C79)</f>
        <v>0.59295774647887312</v>
      </c>
      <c r="D81" s="13">
        <f t="shared" si="43"/>
        <v>0.16210295728368018</v>
      </c>
      <c r="E81" s="13">
        <f t="shared" si="43"/>
        <v>0.66877971473851039</v>
      </c>
      <c r="F81" s="13">
        <f t="shared" si="43"/>
        <v>0.37234042553191493</v>
      </c>
      <c r="G81" s="13">
        <f t="shared" si="43"/>
        <v>0.64516129032258074</v>
      </c>
      <c r="H81" s="13">
        <f t="shared" si="43"/>
        <v>0.38877755511022039</v>
      </c>
      <c r="I81" s="13">
        <f t="shared" si="43"/>
        <v>0.21829521829521825</v>
      </c>
      <c r="J81" s="13">
        <f t="shared" si="43"/>
        <v>0.80680570801317242</v>
      </c>
      <c r="K81" s="13">
        <f t="shared" si="43"/>
        <v>0.4325</v>
      </c>
      <c r="L81" s="13">
        <f t="shared" si="43"/>
        <v>0.27400000000000002</v>
      </c>
      <c r="M81" s="13">
        <f>MIN(M71:M79)</f>
        <v>0.34878819810326656</v>
      </c>
      <c r="N81" s="13">
        <f t="shared" ref="N81" si="44">MIN(N71:N79)</f>
        <v>0.45904954499494433</v>
      </c>
    </row>
    <row r="82" spans="2:14">
      <c r="B82" s="13">
        <f>B80-B81</f>
        <v>0.33659217877094949</v>
      </c>
      <c r="C82" s="13">
        <f t="shared" ref="C82:L82" si="45">C80-C81</f>
        <v>0.38873239436619733</v>
      </c>
      <c r="D82" s="13">
        <f t="shared" si="45"/>
        <v>0.81161007667031759</v>
      </c>
      <c r="E82" s="13">
        <f t="shared" si="45"/>
        <v>0.27416798732171144</v>
      </c>
      <c r="F82" s="13">
        <f t="shared" si="45"/>
        <v>0.56595744680851068</v>
      </c>
      <c r="G82" s="13">
        <f t="shared" si="45"/>
        <v>0.3375576036866359</v>
      </c>
      <c r="H82" s="13">
        <f t="shared" si="45"/>
        <v>0.60921843687374755</v>
      </c>
      <c r="I82" s="13">
        <f t="shared" si="45"/>
        <v>0.7640332640332641</v>
      </c>
      <c r="J82" s="13">
        <f t="shared" si="45"/>
        <v>0.15916575192096583</v>
      </c>
      <c r="K82" s="13">
        <f t="shared" si="45"/>
        <v>0.43749999999999989</v>
      </c>
      <c r="L82" s="13">
        <f t="shared" si="45"/>
        <v>0.72599999999999998</v>
      </c>
      <c r="M82" s="13">
        <f>M80-M81</f>
        <v>0.64278187565858802</v>
      </c>
      <c r="N82" s="13">
        <f t="shared" ref="N82" si="46">N80-N81</f>
        <v>0.53083923154701729</v>
      </c>
    </row>
    <row r="83" spans="2:14">
      <c r="B83" s="13">
        <f>AVERAGE(B71:B79)</f>
        <v>0.70266914959652405</v>
      </c>
      <c r="C83" s="13">
        <f t="shared" ref="C83:N83" si="47">AVERAGE(C71:C79)</f>
        <v>0.79765258215962431</v>
      </c>
      <c r="D83" s="13">
        <f t="shared" si="47"/>
        <v>0.66033832298892547</v>
      </c>
      <c r="E83" s="13">
        <f t="shared" si="47"/>
        <v>0.82356048600105669</v>
      </c>
      <c r="F83" s="13">
        <f t="shared" si="47"/>
        <v>0.68179669030732859</v>
      </c>
      <c r="G83" s="13">
        <f t="shared" si="47"/>
        <v>0.8156682027649772</v>
      </c>
      <c r="H83" s="13">
        <f t="shared" si="47"/>
        <v>0.71253618347806724</v>
      </c>
      <c r="I83" s="13">
        <f t="shared" si="47"/>
        <v>0.65269115269115263</v>
      </c>
      <c r="J83" s="13">
        <f t="shared" si="47"/>
        <v>0.91986827661909998</v>
      </c>
      <c r="K83" s="13">
        <f t="shared" si="47"/>
        <v>0.60611111111111116</v>
      </c>
      <c r="L83" s="13">
        <f>AVERAGE(L71:L79)</f>
        <v>0.68899999999999995</v>
      </c>
      <c r="M83" s="13">
        <f t="shared" si="47"/>
        <v>0.83994848378410014</v>
      </c>
      <c r="N83" s="13">
        <f t="shared" si="47"/>
        <v>0.78114818559712385</v>
      </c>
    </row>
    <row r="84" spans="2:14">
      <c r="B84" s="13"/>
      <c r="C84" s="13"/>
      <c r="D84" s="13"/>
      <c r="E84" s="13"/>
      <c r="F84" s="13"/>
      <c r="G84" s="13"/>
      <c r="H84" s="13"/>
      <c r="I84" s="13"/>
      <c r="J84" s="13"/>
      <c r="K84" s="13"/>
      <c r="L84" s="13"/>
      <c r="M84" s="13"/>
      <c r="N84" s="13"/>
    </row>
    <row r="85" spans="2:14">
      <c r="B85" s="13"/>
      <c r="C85" s="13"/>
      <c r="D85" s="13"/>
      <c r="E85" s="13"/>
      <c r="F85" s="13"/>
      <c r="G85" s="13"/>
      <c r="H85" s="13"/>
      <c r="I85" s="13"/>
      <c r="J85" s="13"/>
      <c r="K85" s="13"/>
      <c r="L85" s="13"/>
      <c r="M85" s="13"/>
      <c r="N85" s="13"/>
    </row>
    <row r="86" spans="2:14">
      <c r="B86" s="13"/>
      <c r="C86" s="13"/>
      <c r="D86" s="13"/>
      <c r="E86" s="13"/>
      <c r="F86" s="13"/>
      <c r="G86" s="13"/>
      <c r="H86" s="13"/>
      <c r="I86" s="13"/>
      <c r="J86" s="13"/>
      <c r="K86" s="13"/>
      <c r="L86" s="13"/>
      <c r="M86" s="13"/>
      <c r="N86" s="13"/>
    </row>
    <row r="87" spans="2:14">
      <c r="B87" s="13"/>
      <c r="C87" s="13"/>
      <c r="D87" s="13"/>
      <c r="E87" s="13"/>
      <c r="F87" s="13"/>
      <c r="G87" s="13"/>
      <c r="H87" s="13"/>
      <c r="I87" s="13"/>
      <c r="J87" s="13"/>
      <c r="K87" s="13"/>
      <c r="L87" s="13"/>
      <c r="M87" s="13"/>
      <c r="N87" s="13"/>
    </row>
    <row r="88" spans="2:14">
      <c r="B88" t="s">
        <v>219</v>
      </c>
    </row>
    <row r="90" spans="2:14">
      <c r="B90" t="str">
        <f>"In "&amp;B41&amp;" you are most similar to X ("&amp; INT(100*B80)&amp;"% similar with a score of ), and most different to Y ("&amp;INT(100*B81)&amp;"% similar)."</f>
        <v>In Doctorate to bachelor awarded you are most similar to X (88% similar with a score of ), and most different to Y (54% similar).</v>
      </c>
      <c r="C90" t="str">
        <f t="shared" ref="C90:N90" si="48">"In "&amp;C41&amp;" you are most similar to X ("&amp; INT(100*C80)&amp;"% similar), and most different to Y ("&amp;INT(100*C81)&amp;"% similar)."</f>
        <v>In Doctorate awarded to academic staff you are most similar to X (98% similar), and most different to Y (59% similar).</v>
      </c>
      <c r="D90" t="str">
        <f t="shared" si="48"/>
        <v>In Teaching reputation you are most similar to X (97% similar), and most different to Y (16% similar).</v>
      </c>
      <c r="E90" t="str">
        <f t="shared" si="48"/>
        <v>In Institutional income to academic staff you are most similar to X (94% similar), and most different to Y (66% similar).</v>
      </c>
      <c r="F90" t="str">
        <f t="shared" si="48"/>
        <v>In Students to academic staff you are most similar to X (93% similar), and most different to Y (37% similar).</v>
      </c>
      <c r="G90" t="str">
        <f t="shared" si="48"/>
        <v>In Papers to academic staff you are most similar to X (98% similar), and most different to Y (64% similar).</v>
      </c>
      <c r="H90" t="str">
        <f t="shared" si="48"/>
        <v>In Research income to academic staff you are most similar to X (99% similar), and most different to Y (38% similar).</v>
      </c>
      <c r="I90" t="str">
        <f t="shared" si="48"/>
        <v>In Research reputation you are most similar to X (98% similar), and most different to Y (21% similar).</v>
      </c>
      <c r="J90" t="str">
        <f t="shared" si="48"/>
        <v>In Citation impact you are most similar to X (96% similar), and most different to Y (80% similar).</v>
      </c>
      <c r="K90" t="str">
        <f t="shared" si="48"/>
        <v>In Industry income to academic staff you are most similar to X (87% similar), and most different to Y (43% similar).</v>
      </c>
      <c r="L90" t="str">
        <f t="shared" si="48"/>
        <v>In International staff you are most similar to X (100% similar), and most different to Y (27% similar).</v>
      </c>
      <c r="M90" t="str">
        <f t="shared" si="48"/>
        <v>In Coauthorship you are most similar to X (99% similar), and most different to Y (34% similar).</v>
      </c>
      <c r="N90" t="str">
        <f t="shared" si="48"/>
        <v>In International students you are most similar to X (98% similar), and most different to Y (45% similar).</v>
      </c>
    </row>
    <row r="91" spans="2:14">
      <c r="B91" s="16"/>
    </row>
    <row r="93" spans="2:14">
      <c r="B93" t="s">
        <v>218</v>
      </c>
    </row>
    <row r="94" spans="2:14">
      <c r="B94" t="str">
        <f>"In this metric the highest performing benchmark institution is École Polytechnique Fédérale de Lausanne, beating your score by "&amp;ROUND(B55,2)&amp;". "</f>
        <v xml:space="preserve">In this metric the highest performing benchmark institution is École Polytechnique Fédérale de Lausanne, beating your score by 8.3. </v>
      </c>
    </row>
    <row r="95" spans="2:14">
      <c r="B95" t="s">
        <v>220</v>
      </c>
    </row>
    <row r="96" spans="2:14">
      <c r="B96" t="str">
        <f>"In this metric the highest performing benchmark institution is Humboldt University of Berlin, beating your score by "&amp;ROUND(C55,2) &amp;"."</f>
        <v>In this metric the highest performing benchmark institution is Humboldt University of Berlin, beating your score by 28.9.</v>
      </c>
    </row>
    <row r="97" spans="2:2">
      <c r="B97" t="s">
        <v>221</v>
      </c>
    </row>
    <row r="98" spans="2:2">
      <c r="B98" t="str">
        <f>"In this metric the highest performing benchmark institution is University College London, beating your score by "&amp; ROUND(D55,2) &amp;"."</f>
        <v>In this metric the highest performing benchmark institution is University College London, beating your score by 2.4.</v>
      </c>
    </row>
    <row r="99" spans="2:2">
      <c r="B99" t="s">
        <v>222</v>
      </c>
    </row>
    <row r="100" spans="2:2">
      <c r="B100" t="str">
        <f>"In this metric the highest performing benchmark institution is University of California, Santa Barbara, beating your score by " &amp; ROUND(E55,2) &amp; "."</f>
        <v>In this metric the highest performing benchmark institution is University of California, Santa Barbara, beating your score by 8.9.</v>
      </c>
    </row>
    <row r="101" spans="2:2">
      <c r="B101" t="s">
        <v>223</v>
      </c>
    </row>
    <row r="102" spans="2:2">
      <c r="B102" t="s">
        <v>232</v>
      </c>
    </row>
    <row r="103" spans="2:2">
      <c r="B103" t="s">
        <v>224</v>
      </c>
    </row>
    <row r="104" spans="2:2">
      <c r="B104" t="s">
        <v>233</v>
      </c>
    </row>
    <row r="105" spans="2:2">
      <c r="B105" t="s">
        <v>225</v>
      </c>
    </row>
    <row r="106" spans="2:2">
      <c r="B106" t="s">
        <v>234</v>
      </c>
    </row>
    <row r="107" spans="2:2">
      <c r="B107" t="s">
        <v>226</v>
      </c>
    </row>
    <row r="108" spans="2:2">
      <c r="B108" t="s">
        <v>235</v>
      </c>
    </row>
    <row r="109" spans="2:2">
      <c r="B109" t="s">
        <v>227</v>
      </c>
    </row>
    <row r="110" spans="2:2">
      <c r="B110" t="s">
        <v>236</v>
      </c>
    </row>
    <row r="111" spans="2:2">
      <c r="B111" t="s">
        <v>228</v>
      </c>
    </row>
    <row r="112" spans="2:2">
      <c r="B112" t="s">
        <v>237</v>
      </c>
    </row>
    <row r="113" spans="2:2">
      <c r="B113" t="s">
        <v>229</v>
      </c>
    </row>
    <row r="114" spans="2:2">
      <c r="B114" t="s">
        <v>238</v>
      </c>
    </row>
    <row r="115" spans="2:2">
      <c r="B115" t="s">
        <v>230</v>
      </c>
    </row>
    <row r="116" spans="2:2">
      <c r="B116" t="s">
        <v>239</v>
      </c>
    </row>
    <row r="117" spans="2:2">
      <c r="B117" t="s">
        <v>231</v>
      </c>
    </row>
    <row r="118" spans="2:2">
      <c r="B118" t="s">
        <v>240</v>
      </c>
    </row>
    <row r="119" spans="2:2">
      <c r="B119" t="s">
        <v>241</v>
      </c>
    </row>
    <row r="120" spans="2:2">
      <c r="B120" t="s">
        <v>249</v>
      </c>
    </row>
  </sheetData>
  <conditionalFormatting sqref="B17:G25">
    <cfRule type="colorScale" priority="40">
      <colorScale>
        <cfvo type="min"/>
        <cfvo type="percentile" val="50"/>
        <cfvo type="max"/>
        <color rgb="FF63BE7B"/>
        <color rgb="FFFFEB84"/>
        <color rgb="FFF8696B"/>
      </colorScale>
    </cfRule>
  </conditionalFormatting>
  <conditionalFormatting sqref="B29:F37">
    <cfRule type="colorScale" priority="39">
      <colorScale>
        <cfvo type="min"/>
        <cfvo type="percentile" val="50"/>
        <cfvo type="max"/>
        <color rgb="FFF8696B"/>
        <color rgb="FFFFEB84"/>
        <color rgb="FF63BE7B"/>
      </colorScale>
    </cfRule>
  </conditionalFormatting>
  <conditionalFormatting sqref="B60:N68">
    <cfRule type="colorScale" priority="38">
      <colorScale>
        <cfvo type="min"/>
        <cfvo type="percentile" val="50"/>
        <cfvo type="max"/>
        <color rgb="FF63BE7B"/>
        <color rgb="FFFFEB84"/>
        <color rgb="FFF8696B"/>
      </colorScale>
    </cfRule>
  </conditionalFormatting>
  <conditionalFormatting sqref="B71:N79">
    <cfRule type="colorScale" priority="37">
      <colorScale>
        <cfvo type="min"/>
        <cfvo type="percentile" val="50"/>
        <cfvo type="max"/>
        <color rgb="FFF8696B"/>
        <color rgb="FFFFEB84"/>
        <color rgb="FF63BE7B"/>
      </colorScale>
    </cfRule>
  </conditionalFormatting>
  <conditionalFormatting sqref="B60:B68">
    <cfRule type="colorScale" priority="35">
      <colorScale>
        <cfvo type="min"/>
        <cfvo type="percentile" val="50"/>
        <cfvo type="max"/>
        <color rgb="FF63BE7B"/>
        <color rgb="FFFFEB84"/>
        <color rgb="FFF8696B"/>
      </colorScale>
    </cfRule>
  </conditionalFormatting>
  <conditionalFormatting sqref="C60:C68">
    <cfRule type="colorScale" priority="34">
      <colorScale>
        <cfvo type="min"/>
        <cfvo type="percentile" val="50"/>
        <cfvo type="max"/>
        <color rgb="FF63BE7B"/>
        <color rgb="FFFFEB84"/>
        <color rgb="FFF8696B"/>
      </colorScale>
    </cfRule>
  </conditionalFormatting>
  <conditionalFormatting sqref="D60:D68">
    <cfRule type="colorScale" priority="33">
      <colorScale>
        <cfvo type="min"/>
        <cfvo type="percentile" val="50"/>
        <cfvo type="max"/>
        <color rgb="FF63BE7B"/>
        <color rgb="FFFFEB84"/>
        <color rgb="FFF8696B"/>
      </colorScale>
    </cfRule>
  </conditionalFormatting>
  <conditionalFormatting sqref="E60:E68">
    <cfRule type="colorScale" priority="32">
      <colorScale>
        <cfvo type="min"/>
        <cfvo type="percentile" val="50"/>
        <cfvo type="max"/>
        <color rgb="FF63BE7B"/>
        <color rgb="FFFFEB84"/>
        <color rgb="FFF8696B"/>
      </colorScale>
    </cfRule>
  </conditionalFormatting>
  <conditionalFormatting sqref="F60:F68">
    <cfRule type="colorScale" priority="31">
      <colorScale>
        <cfvo type="min"/>
        <cfvo type="percentile" val="50"/>
        <cfvo type="max"/>
        <color rgb="FF63BE7B"/>
        <color rgb="FFFFEB84"/>
        <color rgb="FFF8696B"/>
      </colorScale>
    </cfRule>
  </conditionalFormatting>
  <conditionalFormatting sqref="G60:G68">
    <cfRule type="colorScale" priority="30">
      <colorScale>
        <cfvo type="min"/>
        <cfvo type="percentile" val="50"/>
        <cfvo type="max"/>
        <color rgb="FF63BE7B"/>
        <color rgb="FFFFEB84"/>
        <color rgb="FFF8696B"/>
      </colorScale>
    </cfRule>
  </conditionalFormatting>
  <conditionalFormatting sqref="H60:H68">
    <cfRule type="colorScale" priority="29">
      <colorScale>
        <cfvo type="min"/>
        <cfvo type="percentile" val="50"/>
        <cfvo type="max"/>
        <color rgb="FF63BE7B"/>
        <color rgb="FFFFEB84"/>
        <color rgb="FFF8696B"/>
      </colorScale>
    </cfRule>
  </conditionalFormatting>
  <conditionalFormatting sqref="I60:I68">
    <cfRule type="colorScale" priority="23">
      <colorScale>
        <cfvo type="min"/>
        <cfvo type="percentile" val="50"/>
        <cfvo type="max"/>
        <color rgb="FF63BE7B"/>
        <color rgb="FFFFEB84"/>
        <color rgb="FFF8696B"/>
      </colorScale>
    </cfRule>
  </conditionalFormatting>
  <conditionalFormatting sqref="J60:J68">
    <cfRule type="colorScale" priority="22">
      <colorScale>
        <cfvo type="min"/>
        <cfvo type="percentile" val="50"/>
        <cfvo type="max"/>
        <color rgb="FF63BE7B"/>
        <color rgb="FFFFEB84"/>
        <color rgb="FFF8696B"/>
      </colorScale>
    </cfRule>
  </conditionalFormatting>
  <conditionalFormatting sqref="K60:K68">
    <cfRule type="colorScale" priority="21">
      <colorScale>
        <cfvo type="min"/>
        <cfvo type="percentile" val="50"/>
        <cfvo type="max"/>
        <color rgb="FF63BE7B"/>
        <color rgb="FFFFEB84"/>
        <color rgb="FFF8696B"/>
      </colorScale>
    </cfRule>
  </conditionalFormatting>
  <conditionalFormatting sqref="L60:L68">
    <cfRule type="colorScale" priority="20">
      <colorScale>
        <cfvo type="min"/>
        <cfvo type="percentile" val="50"/>
        <cfvo type="max"/>
        <color rgb="FF63BE7B"/>
        <color rgb="FFFFEB84"/>
        <color rgb="FFF8696B"/>
      </colorScale>
    </cfRule>
  </conditionalFormatting>
  <conditionalFormatting sqref="M60:M68">
    <cfRule type="colorScale" priority="19">
      <colorScale>
        <cfvo type="min"/>
        <cfvo type="percentile" val="50"/>
        <cfvo type="max"/>
        <color rgb="FF63BE7B"/>
        <color rgb="FFFFEB84"/>
        <color rgb="FFF8696B"/>
      </colorScale>
    </cfRule>
  </conditionalFormatting>
  <conditionalFormatting sqref="N60:N68">
    <cfRule type="colorScale" priority="18">
      <colorScale>
        <cfvo type="min"/>
        <cfvo type="percentile" val="50"/>
        <cfvo type="max"/>
        <color rgb="FF63BE7B"/>
        <color rgb="FFFFEB84"/>
        <color rgb="FFF8696B"/>
      </colorScale>
    </cfRule>
  </conditionalFormatting>
  <conditionalFormatting sqref="B71:B79">
    <cfRule type="colorScale" priority="17">
      <colorScale>
        <cfvo type="min"/>
        <cfvo type="percentile" val="50"/>
        <cfvo type="max"/>
        <color rgb="FFF8696B"/>
        <color rgb="FFFFEB84"/>
        <color rgb="FF63BE7B"/>
      </colorScale>
    </cfRule>
  </conditionalFormatting>
  <conditionalFormatting sqref="C71:C79">
    <cfRule type="colorScale" priority="16">
      <colorScale>
        <cfvo type="min"/>
        <cfvo type="percentile" val="50"/>
        <cfvo type="max"/>
        <color rgb="FFF8696B"/>
        <color rgb="FFFFEB84"/>
        <color rgb="FF63BE7B"/>
      </colorScale>
    </cfRule>
  </conditionalFormatting>
  <conditionalFormatting sqref="D71:D79">
    <cfRule type="colorScale" priority="15">
      <colorScale>
        <cfvo type="min"/>
        <cfvo type="percentile" val="50"/>
        <cfvo type="max"/>
        <color rgb="FFF8696B"/>
        <color rgb="FFFFEB84"/>
        <color rgb="FF63BE7B"/>
      </colorScale>
    </cfRule>
  </conditionalFormatting>
  <conditionalFormatting sqref="E71:E79">
    <cfRule type="colorScale" priority="14">
      <colorScale>
        <cfvo type="min"/>
        <cfvo type="percentile" val="50"/>
        <cfvo type="max"/>
        <color rgb="FFF8696B"/>
        <color rgb="FFFFEB84"/>
        <color rgb="FF63BE7B"/>
      </colorScale>
    </cfRule>
  </conditionalFormatting>
  <conditionalFormatting sqref="F71:F79">
    <cfRule type="colorScale" priority="13">
      <colorScale>
        <cfvo type="min"/>
        <cfvo type="percentile" val="50"/>
        <cfvo type="max"/>
        <color rgb="FFF8696B"/>
        <color rgb="FFFFEB84"/>
        <color rgb="FF63BE7B"/>
      </colorScale>
    </cfRule>
  </conditionalFormatting>
  <conditionalFormatting sqref="G71:G79">
    <cfRule type="colorScale" priority="12">
      <colorScale>
        <cfvo type="min"/>
        <cfvo type="percentile" val="50"/>
        <cfvo type="max"/>
        <color rgb="FFF8696B"/>
        <color rgb="FFFFEB84"/>
        <color rgb="FF63BE7B"/>
      </colorScale>
    </cfRule>
  </conditionalFormatting>
  <conditionalFormatting sqref="H71:H79">
    <cfRule type="colorScale" priority="11">
      <colorScale>
        <cfvo type="min"/>
        <cfvo type="percentile" val="50"/>
        <cfvo type="max"/>
        <color rgb="FFF8696B"/>
        <color rgb="FFFFEB84"/>
        <color rgb="FF63BE7B"/>
      </colorScale>
    </cfRule>
  </conditionalFormatting>
  <conditionalFormatting sqref="I71:I79">
    <cfRule type="colorScale" priority="10">
      <colorScale>
        <cfvo type="min"/>
        <cfvo type="percentile" val="50"/>
        <cfvo type="max"/>
        <color rgb="FFF8696B"/>
        <color rgb="FFFFEB84"/>
        <color rgb="FF63BE7B"/>
      </colorScale>
    </cfRule>
  </conditionalFormatting>
  <conditionalFormatting sqref="J71:J79">
    <cfRule type="colorScale" priority="9">
      <colorScale>
        <cfvo type="min"/>
        <cfvo type="percentile" val="50"/>
        <cfvo type="max"/>
        <color rgb="FFF8696B"/>
        <color rgb="FFFFEB84"/>
        <color rgb="FF63BE7B"/>
      </colorScale>
    </cfRule>
  </conditionalFormatting>
  <conditionalFormatting sqref="K71:K79">
    <cfRule type="colorScale" priority="8">
      <colorScale>
        <cfvo type="min"/>
        <cfvo type="percentile" val="50"/>
        <cfvo type="max"/>
        <color rgb="FFF8696B"/>
        <color rgb="FFFFEB84"/>
        <color rgb="FF63BE7B"/>
      </colorScale>
    </cfRule>
  </conditionalFormatting>
  <conditionalFormatting sqref="L71:L79">
    <cfRule type="colorScale" priority="7">
      <colorScale>
        <cfvo type="min"/>
        <cfvo type="percentile" val="50"/>
        <cfvo type="max"/>
        <color rgb="FFF8696B"/>
        <color rgb="FFFFEB84"/>
        <color rgb="FF63BE7B"/>
      </colorScale>
    </cfRule>
  </conditionalFormatting>
  <conditionalFormatting sqref="M71:M79">
    <cfRule type="colorScale" priority="6">
      <colorScale>
        <cfvo type="min"/>
        <cfvo type="percentile" val="50"/>
        <cfvo type="max"/>
        <color rgb="FFF8696B"/>
        <color rgb="FFFFEB84"/>
        <color rgb="FF63BE7B"/>
      </colorScale>
    </cfRule>
  </conditionalFormatting>
  <conditionalFormatting sqref="N71:N79">
    <cfRule type="colorScale" priority="5">
      <colorScale>
        <cfvo type="min"/>
        <cfvo type="percentile" val="50"/>
        <cfvo type="max"/>
        <color rgb="FFF8696B"/>
        <color rgb="FFFFEB84"/>
        <color rgb="FF63BE7B"/>
      </colorScale>
    </cfRule>
  </conditionalFormatting>
  <conditionalFormatting sqref="B83:N87">
    <cfRule type="colorScale" priority="4">
      <colorScale>
        <cfvo type="min"/>
        <cfvo type="percentile" val="50"/>
        <cfvo type="max"/>
        <color rgb="FFF8696B"/>
        <color rgb="FFFFEB84"/>
        <color rgb="FF63BE7B"/>
      </colorScale>
    </cfRule>
  </conditionalFormatting>
  <conditionalFormatting sqref="B45:N53 B58:N58 O45:O47 O53">
    <cfRule type="colorScale" priority="3">
      <colorScale>
        <cfvo type="min"/>
        <cfvo type="percentile" val="50"/>
        <cfvo type="max"/>
        <color rgb="FFF8696B"/>
        <color rgb="FFFFEB84"/>
        <color rgb="FF63BE7B"/>
      </colorScale>
    </cfRule>
  </conditionalFormatting>
  <conditionalFormatting sqref="O45:O53">
    <cfRule type="colorScale" priority="2">
      <colorScale>
        <cfvo type="min"/>
        <cfvo type="percentile" val="50"/>
        <cfvo type="max"/>
        <color rgb="FFF8696B"/>
        <color rgb="FFFFEB84"/>
        <color rgb="FF63BE7B"/>
      </colorScale>
    </cfRule>
  </conditionalFormatting>
  <conditionalFormatting sqref="B4:F12">
    <cfRule type="colorScale" priority="1">
      <colorScale>
        <cfvo type="min"/>
        <cfvo type="percentile" val="50"/>
        <cfvo type="max"/>
        <color rgb="FFF8696B"/>
        <color rgb="FFFFEB84"/>
        <color rgb="FF63BE7B"/>
      </colorScale>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A16" workbookViewId="0">
      <selection activeCell="G21" sqref="G21"/>
    </sheetView>
  </sheetViews>
  <sheetFormatPr baseColWidth="10" defaultRowHeight="15" x14ac:dyDescent="0"/>
  <cols>
    <col min="1" max="1" width="26.5" customWidth="1"/>
  </cols>
  <sheetData>
    <row r="1" spans="1:11">
      <c r="J1" t="s">
        <v>197</v>
      </c>
    </row>
    <row r="2" spans="1:11" s="2" customFormat="1">
      <c r="A2" s="2" t="s">
        <v>155</v>
      </c>
      <c r="B2" s="2" t="s">
        <v>156</v>
      </c>
      <c r="C2" s="2">
        <v>23</v>
      </c>
      <c r="D2" s="2">
        <v>23</v>
      </c>
      <c r="E2" s="2">
        <v>76.099999999999994</v>
      </c>
      <c r="F2" s="2">
        <v>81.400000000000006</v>
      </c>
      <c r="G2" s="2">
        <v>85.1</v>
      </c>
      <c r="H2" s="2">
        <v>51.2</v>
      </c>
      <c r="I2" s="2">
        <v>32.4</v>
      </c>
      <c r="J2" s="2">
        <v>74.7</v>
      </c>
      <c r="K2" s="2">
        <v>-14</v>
      </c>
    </row>
    <row r="3" spans="1:11" s="2" customFormat="1">
      <c r="A3" s="2" t="s">
        <v>184</v>
      </c>
      <c r="B3" s="2" t="s">
        <v>181</v>
      </c>
      <c r="C3" s="2" t="s">
        <v>182</v>
      </c>
      <c r="D3" s="2">
        <v>226</v>
      </c>
      <c r="E3" s="2" t="s">
        <v>162</v>
      </c>
      <c r="F3" s="2">
        <v>37.5</v>
      </c>
      <c r="G3" s="2">
        <v>31.8</v>
      </c>
      <c r="H3" s="2">
        <v>86.3</v>
      </c>
      <c r="I3" s="2">
        <v>31.8</v>
      </c>
      <c r="J3" s="2">
        <v>59.9</v>
      </c>
      <c r="K3" s="2">
        <v>-20</v>
      </c>
    </row>
    <row r="4" spans="1:11">
      <c r="A4" s="2" t="s">
        <v>157</v>
      </c>
      <c r="B4" s="2" t="s">
        <v>158</v>
      </c>
      <c r="C4" s="2">
        <v>59</v>
      </c>
      <c r="D4" s="2">
        <v>59</v>
      </c>
      <c r="E4" s="2">
        <v>62.8</v>
      </c>
      <c r="F4" s="2">
        <v>70.400000000000006</v>
      </c>
      <c r="G4" s="2">
        <v>68.400000000000006</v>
      </c>
      <c r="H4" s="2">
        <v>73.3</v>
      </c>
      <c r="I4" s="2">
        <v>29</v>
      </c>
      <c r="J4" s="2">
        <v>57</v>
      </c>
      <c r="K4" s="2">
        <v>-10</v>
      </c>
    </row>
    <row r="5" spans="1:11" s="2" customFormat="1">
      <c r="A5" s="2" t="s">
        <v>159</v>
      </c>
      <c r="B5" s="2" t="s">
        <v>160</v>
      </c>
      <c r="C5" s="2" t="s">
        <v>161</v>
      </c>
      <c r="D5" s="2">
        <v>351</v>
      </c>
      <c r="E5" s="2" t="s">
        <v>162</v>
      </c>
      <c r="F5" s="2">
        <v>25.5</v>
      </c>
      <c r="G5" s="2">
        <v>16.3</v>
      </c>
      <c r="H5" s="2">
        <v>32.6</v>
      </c>
      <c r="I5" s="2">
        <v>43.1</v>
      </c>
      <c r="J5" s="2">
        <v>55.5</v>
      </c>
      <c r="K5" s="2">
        <v>-25</v>
      </c>
    </row>
    <row r="6" spans="1:11">
      <c r="A6" s="2" t="s">
        <v>180</v>
      </c>
      <c r="B6" s="2" t="s">
        <v>178</v>
      </c>
      <c r="C6" s="2">
        <v>157</v>
      </c>
      <c r="D6" s="2">
        <v>157</v>
      </c>
      <c r="E6" s="2">
        <v>49.1</v>
      </c>
      <c r="F6" s="2">
        <v>51.3</v>
      </c>
      <c r="G6" s="2" t="s">
        <v>198</v>
      </c>
      <c r="H6" s="2">
        <v>73.599999999999994</v>
      </c>
      <c r="I6" s="2">
        <v>29.1</v>
      </c>
      <c r="J6" s="2">
        <v>51.1</v>
      </c>
      <c r="K6" s="2">
        <v>-14</v>
      </c>
    </row>
    <row r="7" spans="1:11">
      <c r="A7" s="2" t="s">
        <v>192</v>
      </c>
      <c r="B7" s="2" t="s">
        <v>190</v>
      </c>
      <c r="C7" s="2" t="s">
        <v>191</v>
      </c>
      <c r="D7" s="2">
        <v>301</v>
      </c>
      <c r="E7" s="2" t="s">
        <v>162</v>
      </c>
      <c r="F7" s="2">
        <v>33.4</v>
      </c>
      <c r="G7" s="2">
        <v>21.6</v>
      </c>
      <c r="H7" s="2">
        <v>36.9</v>
      </c>
      <c r="I7" s="2">
        <v>36.1</v>
      </c>
      <c r="J7" s="2">
        <v>51.1</v>
      </c>
      <c r="K7" s="2">
        <v>-17</v>
      </c>
    </row>
    <row r="8" spans="1:11">
      <c r="A8" s="2" t="s">
        <v>174</v>
      </c>
      <c r="B8" s="2" t="s">
        <v>172</v>
      </c>
      <c r="C8" s="2">
        <v>165</v>
      </c>
      <c r="D8" s="2">
        <v>165</v>
      </c>
      <c r="E8" s="2">
        <v>48.1</v>
      </c>
      <c r="F8" s="2">
        <v>49.7</v>
      </c>
      <c r="G8" s="2">
        <v>47.3</v>
      </c>
      <c r="H8" s="2">
        <v>76.8</v>
      </c>
      <c r="I8" s="2">
        <v>29.7</v>
      </c>
      <c r="J8" s="2">
        <v>49.6</v>
      </c>
      <c r="K8" s="2">
        <v>0</v>
      </c>
    </row>
    <row r="9" spans="1:11">
      <c r="A9" s="2" t="s">
        <v>177</v>
      </c>
      <c r="B9" s="2" t="s">
        <v>176</v>
      </c>
      <c r="C9" s="2">
        <v>141</v>
      </c>
      <c r="D9" s="2">
        <v>141</v>
      </c>
      <c r="E9" s="2">
        <v>50.9</v>
      </c>
      <c r="F9" s="2">
        <v>53.5</v>
      </c>
      <c r="G9" s="2">
        <v>52.9</v>
      </c>
      <c r="H9" s="2">
        <v>69.400000000000006</v>
      </c>
      <c r="I9" s="2">
        <v>37</v>
      </c>
      <c r="J9" s="2">
        <v>48.1</v>
      </c>
      <c r="K9" s="2">
        <v>-6</v>
      </c>
    </row>
    <row r="10" spans="1:11">
      <c r="A10" s="2" t="s">
        <v>189</v>
      </c>
      <c r="B10" s="2" t="s">
        <v>188</v>
      </c>
      <c r="C10" s="2" t="s">
        <v>161</v>
      </c>
      <c r="D10" s="2">
        <v>351</v>
      </c>
      <c r="E10" s="2" t="s">
        <v>162</v>
      </c>
      <c r="F10" s="2">
        <v>36.5</v>
      </c>
      <c r="G10" s="2">
        <v>28.5</v>
      </c>
      <c r="H10" s="2">
        <v>68.7</v>
      </c>
      <c r="I10" s="2">
        <v>26.1</v>
      </c>
      <c r="J10" s="2">
        <v>33.6</v>
      </c>
      <c r="K10" s="2">
        <v>-2</v>
      </c>
    </row>
    <row r="11" spans="1:11">
      <c r="A11" s="2" t="s">
        <v>187</v>
      </c>
      <c r="B11" s="2" t="s">
        <v>185</v>
      </c>
      <c r="C11" s="2" t="s">
        <v>161</v>
      </c>
      <c r="D11" s="2">
        <v>351</v>
      </c>
      <c r="E11" s="2" t="s">
        <v>162</v>
      </c>
      <c r="F11" s="2">
        <v>38.4</v>
      </c>
      <c r="G11" s="2">
        <v>27.5</v>
      </c>
      <c r="H11" s="2">
        <v>43.4</v>
      </c>
      <c r="I11" s="2">
        <v>25.2</v>
      </c>
      <c r="J11" s="2">
        <v>32.200000000000003</v>
      </c>
      <c r="K11" s="2">
        <v>-3</v>
      </c>
    </row>
    <row r="19" spans="1:12">
      <c r="A19" s="3"/>
      <c r="B19" s="3"/>
      <c r="C19" s="3"/>
      <c r="D19" s="3"/>
      <c r="E19" s="3"/>
      <c r="F19" s="3"/>
      <c r="G19" s="3"/>
      <c r="H19" s="3"/>
      <c r="I19" s="3"/>
      <c r="J19" s="3"/>
      <c r="K19" s="3"/>
    </row>
    <row r="20" spans="1:12" ht="28">
      <c r="A20" s="4"/>
      <c r="B20" s="5">
        <v>2014</v>
      </c>
      <c r="C20" s="5">
        <v>2015</v>
      </c>
      <c r="D20" s="6" t="s">
        <v>163</v>
      </c>
      <c r="E20" s="7" t="s">
        <v>164</v>
      </c>
      <c r="F20" s="7" t="s">
        <v>165</v>
      </c>
      <c r="G20" s="7" t="s">
        <v>166</v>
      </c>
      <c r="H20" s="7" t="s">
        <v>167</v>
      </c>
      <c r="I20" s="7" t="s">
        <v>168</v>
      </c>
      <c r="J20" s="7" t="s">
        <v>169</v>
      </c>
      <c r="K20" s="7" t="s">
        <v>170</v>
      </c>
    </row>
    <row r="21" spans="1:12" ht="28">
      <c r="A21" s="6" t="s">
        <v>156</v>
      </c>
      <c r="B21" s="5">
        <v>23</v>
      </c>
      <c r="C21" s="5">
        <v>43</v>
      </c>
      <c r="D21" s="6" t="s">
        <v>171</v>
      </c>
      <c r="E21" s="7">
        <v>0</v>
      </c>
      <c r="F21" s="7">
        <v>-5</v>
      </c>
      <c r="G21" s="7">
        <v>0</v>
      </c>
      <c r="H21" s="7">
        <v>-2</v>
      </c>
      <c r="I21" s="7">
        <v>-14</v>
      </c>
      <c r="J21" s="7">
        <v>0</v>
      </c>
      <c r="K21" s="7">
        <v>-2</v>
      </c>
      <c r="L21" s="10">
        <f>(C21-B21)/B21</f>
        <v>0.86956521739130432</v>
      </c>
    </row>
    <row r="22" spans="1:12" ht="28">
      <c r="A22" s="6" t="s">
        <v>158</v>
      </c>
      <c r="B22" s="5">
        <v>59</v>
      </c>
      <c r="C22" s="5">
        <f>88</f>
        <v>88</v>
      </c>
      <c r="D22" s="6" t="s">
        <v>157</v>
      </c>
      <c r="E22" s="7">
        <v>0</v>
      </c>
      <c r="F22" s="7">
        <v>-3</v>
      </c>
      <c r="G22" s="7">
        <v>0</v>
      </c>
      <c r="H22" s="7">
        <v>1</v>
      </c>
      <c r="I22" s="7">
        <v>-10</v>
      </c>
      <c r="J22" s="7">
        <v>6</v>
      </c>
      <c r="K22" s="7">
        <v>-3</v>
      </c>
      <c r="L22" s="10">
        <f>(C22-B22)/B22</f>
        <v>0.49152542372881358</v>
      </c>
    </row>
    <row r="23" spans="1:12" ht="28">
      <c r="A23" s="6" t="s">
        <v>172</v>
      </c>
      <c r="B23" s="5">
        <f>165</f>
        <v>165</v>
      </c>
      <c r="C23" s="5" t="s">
        <v>173</v>
      </c>
      <c r="D23" s="6" t="s">
        <v>174</v>
      </c>
      <c r="E23" s="7">
        <v>10</v>
      </c>
      <c r="F23" s="7" t="s">
        <v>175</v>
      </c>
      <c r="G23" s="7">
        <v>-5</v>
      </c>
      <c r="H23" s="7">
        <v>-4</v>
      </c>
      <c r="I23" s="7">
        <v>0</v>
      </c>
      <c r="J23" s="7">
        <v>-2</v>
      </c>
      <c r="K23" s="7">
        <v>0</v>
      </c>
      <c r="L23" s="10">
        <f>(201-B23)/B23</f>
        <v>0.21818181818181817</v>
      </c>
    </row>
    <row r="24" spans="1:12" ht="42">
      <c r="A24" s="6" t="s">
        <v>176</v>
      </c>
      <c r="B24" s="5">
        <f>141</f>
        <v>141</v>
      </c>
      <c r="C24" s="5" t="s">
        <v>173</v>
      </c>
      <c r="D24" s="6" t="s">
        <v>177</v>
      </c>
      <c r="E24" s="7">
        <v>10</v>
      </c>
      <c r="F24" s="7" t="s">
        <v>175</v>
      </c>
      <c r="G24" s="7">
        <v>-7</v>
      </c>
      <c r="H24" s="7">
        <v>-5</v>
      </c>
      <c r="I24" s="7">
        <v>-6</v>
      </c>
      <c r="J24" s="7">
        <v>1</v>
      </c>
      <c r="K24" s="7">
        <v>-5</v>
      </c>
      <c r="L24" s="10">
        <f>(201-B24)/B24</f>
        <v>0.42553191489361702</v>
      </c>
    </row>
    <row r="25" spans="1:12" ht="28">
      <c r="A25" s="6" t="s">
        <v>178</v>
      </c>
      <c r="B25" s="5">
        <f>157</f>
        <v>157</v>
      </c>
      <c r="C25" s="5" t="s">
        <v>179</v>
      </c>
      <c r="D25" s="6" t="s">
        <v>180</v>
      </c>
      <c r="E25" s="7">
        <v>19</v>
      </c>
      <c r="F25" s="7" t="s">
        <v>175</v>
      </c>
      <c r="G25" s="7">
        <v>-4</v>
      </c>
      <c r="H25" s="7">
        <v>-3</v>
      </c>
      <c r="I25" s="7">
        <v>-14</v>
      </c>
      <c r="J25" s="7">
        <v>2</v>
      </c>
      <c r="K25" s="7">
        <v>-2</v>
      </c>
      <c r="L25" s="10">
        <f>(251-B25)/B25</f>
        <v>0.59872611464968151</v>
      </c>
    </row>
    <row r="26" spans="1:12" ht="28">
      <c r="A26" s="6" t="s">
        <v>181</v>
      </c>
      <c r="B26" s="5" t="s">
        <v>182</v>
      </c>
      <c r="C26" s="5" t="s">
        <v>183</v>
      </c>
      <c r="D26" s="6" t="s">
        <v>184</v>
      </c>
      <c r="E26" s="7">
        <v>30</v>
      </c>
      <c r="F26" s="7" t="s">
        <v>175</v>
      </c>
      <c r="G26" s="7">
        <v>3</v>
      </c>
      <c r="H26" s="7">
        <v>7</v>
      </c>
      <c r="I26" s="7">
        <v>-20</v>
      </c>
      <c r="J26" s="7">
        <v>5</v>
      </c>
      <c r="K26" s="7">
        <v>-5</v>
      </c>
      <c r="L26" s="10">
        <f>(301-250)/250</f>
        <v>0.20399999999999999</v>
      </c>
    </row>
    <row r="27" spans="1:12" ht="28">
      <c r="A27" s="6" t="s">
        <v>185</v>
      </c>
      <c r="B27" s="5" t="s">
        <v>161</v>
      </c>
      <c r="C27" s="5" t="s">
        <v>186</v>
      </c>
      <c r="D27" s="6" t="s">
        <v>187</v>
      </c>
      <c r="E27" s="7">
        <v>77</v>
      </c>
      <c r="F27" s="7" t="s">
        <v>175</v>
      </c>
      <c r="G27" s="7">
        <v>2</v>
      </c>
      <c r="H27" s="7">
        <v>5</v>
      </c>
      <c r="I27" s="7">
        <v>-3</v>
      </c>
      <c r="J27" s="7">
        <v>10</v>
      </c>
      <c r="K27" s="7">
        <v>3</v>
      </c>
      <c r="L27" s="10">
        <f>(401-350)/350</f>
        <v>0.14571428571428571</v>
      </c>
    </row>
    <row r="28" spans="1:12" ht="28">
      <c r="A28" s="6" t="s">
        <v>188</v>
      </c>
      <c r="B28" s="5" t="s">
        <v>161</v>
      </c>
      <c r="C28" s="5" t="s">
        <v>186</v>
      </c>
      <c r="D28" s="6" t="s">
        <v>189</v>
      </c>
      <c r="E28" s="7">
        <v>88</v>
      </c>
      <c r="F28" s="7" t="s">
        <v>175</v>
      </c>
      <c r="G28" s="7">
        <v>0</v>
      </c>
      <c r="H28" s="7">
        <v>-1</v>
      </c>
      <c r="I28" s="7">
        <v>-2</v>
      </c>
      <c r="J28" s="7">
        <v>14</v>
      </c>
      <c r="K28" s="7">
        <v>0</v>
      </c>
      <c r="L28" s="10">
        <f>(401-350)/350</f>
        <v>0.14571428571428571</v>
      </c>
    </row>
    <row r="29" spans="1:12" ht="28">
      <c r="A29" s="6" t="s">
        <v>190</v>
      </c>
      <c r="B29" s="5" t="s">
        <v>191</v>
      </c>
      <c r="C29" s="5" t="s">
        <v>186</v>
      </c>
      <c r="D29" s="6" t="s">
        <v>192</v>
      </c>
      <c r="E29" s="7">
        <v>120</v>
      </c>
      <c r="F29" s="7" t="s">
        <v>175</v>
      </c>
      <c r="G29" s="7">
        <v>6</v>
      </c>
      <c r="H29" s="7">
        <v>8</v>
      </c>
      <c r="I29" s="7">
        <v>-17</v>
      </c>
      <c r="J29" s="7">
        <v>6</v>
      </c>
      <c r="K29" s="7">
        <v>-1</v>
      </c>
      <c r="L29" s="10">
        <f>(401-301)/301</f>
        <v>0.33222591362126247</v>
      </c>
    </row>
    <row r="30" spans="1:12" ht="28">
      <c r="A30" s="6" t="s">
        <v>193</v>
      </c>
      <c r="B30" s="8"/>
      <c r="C30" s="5" t="s">
        <v>194</v>
      </c>
      <c r="D30" s="6" t="s">
        <v>195</v>
      </c>
      <c r="E30" s="7">
        <v>156</v>
      </c>
      <c r="F30" s="7" t="s">
        <v>175</v>
      </c>
      <c r="G30" s="9"/>
      <c r="H30" s="9"/>
      <c r="I30" s="9"/>
      <c r="J30" s="9"/>
      <c r="K30" s="9"/>
      <c r="L30" s="10"/>
    </row>
    <row r="31" spans="1:12" ht="28">
      <c r="A31" s="6" t="s">
        <v>160</v>
      </c>
      <c r="B31" s="5" t="s">
        <v>161</v>
      </c>
      <c r="C31" s="5" t="s">
        <v>196</v>
      </c>
      <c r="D31" s="6" t="s">
        <v>159</v>
      </c>
      <c r="E31" s="7">
        <v>400</v>
      </c>
      <c r="F31" s="7" t="s">
        <v>175</v>
      </c>
      <c r="G31" s="7">
        <v>-2</v>
      </c>
      <c r="H31" s="7">
        <v>-2</v>
      </c>
      <c r="I31" s="7">
        <v>-25</v>
      </c>
      <c r="J31" s="7">
        <v>0</v>
      </c>
      <c r="K31" s="7">
        <v>-13</v>
      </c>
      <c r="L31" s="10">
        <f>0.5</f>
        <v>0.5</v>
      </c>
    </row>
  </sheetData>
  <sortState ref="A2:J11">
    <sortCondition descending="1" ref="J2:J11"/>
  </sortState>
  <conditionalFormatting sqref="I21:I31">
    <cfRule type="colorScale" priority="6">
      <colorScale>
        <cfvo type="min"/>
        <cfvo type="percentile" val="50"/>
        <cfvo type="max"/>
        <color rgb="FFF8696B"/>
        <color rgb="FFFFEB84"/>
        <color rgb="FF63BE7B"/>
      </colorScale>
    </cfRule>
  </conditionalFormatting>
  <conditionalFormatting sqref="E21:E31">
    <cfRule type="colorScale" priority="5">
      <colorScale>
        <cfvo type="min"/>
        <cfvo type="percentile" val="50"/>
        <cfvo type="max"/>
        <color rgb="FF63BE7B"/>
        <color rgb="FFFFEB84"/>
        <color rgb="FFF8696B"/>
      </colorScale>
    </cfRule>
  </conditionalFormatting>
  <conditionalFormatting sqref="G21:G31">
    <cfRule type="colorScale" priority="4">
      <colorScale>
        <cfvo type="min"/>
        <cfvo type="percentile" val="50"/>
        <cfvo type="max"/>
        <color rgb="FFF8696B"/>
        <color rgb="FFFFEB84"/>
        <color rgb="FF63BE7B"/>
      </colorScale>
    </cfRule>
  </conditionalFormatting>
  <conditionalFormatting sqref="H21:H31">
    <cfRule type="colorScale" priority="3">
      <colorScale>
        <cfvo type="min"/>
        <cfvo type="percentile" val="50"/>
        <cfvo type="max"/>
        <color rgb="FFF8696B"/>
        <color rgb="FFFFEB84"/>
        <color rgb="FF63BE7B"/>
      </colorScale>
    </cfRule>
  </conditionalFormatting>
  <conditionalFormatting sqref="J21:J31">
    <cfRule type="colorScale" priority="2">
      <colorScale>
        <cfvo type="min"/>
        <cfvo type="percentile" val="50"/>
        <cfvo type="max"/>
        <color rgb="FFF8696B"/>
        <color rgb="FFFFEB84"/>
        <color rgb="FF63BE7B"/>
      </colorScale>
    </cfRule>
  </conditionalFormatting>
  <conditionalFormatting sqref="K21:K31">
    <cfRule type="colorScale" priority="1">
      <colorScale>
        <cfvo type="min"/>
        <cfvo type="percentile" val="50"/>
        <cfvo type="max"/>
        <color rgb="FFF8696B"/>
        <color rgb="FFFFEB84"/>
        <color rgb="FF63BE7B"/>
      </colorScale>
    </cfRule>
  </conditionalFormatting>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sqref="A1:B15"/>
    </sheetView>
  </sheetViews>
  <sheetFormatPr baseColWidth="10" defaultRowHeight="15" x14ac:dyDescent="0"/>
  <cols>
    <col min="1" max="1" width="30.5" customWidth="1"/>
  </cols>
  <sheetData>
    <row r="1" spans="1:2">
      <c r="A1" t="s">
        <v>260</v>
      </c>
      <c r="B1" t="s">
        <v>259</v>
      </c>
    </row>
    <row r="2" spans="1:2">
      <c r="A2" s="17" t="s">
        <v>250</v>
      </c>
      <c r="B2" s="10">
        <v>0.03</v>
      </c>
    </row>
    <row r="3" spans="1:2">
      <c r="A3" s="17" t="s">
        <v>251</v>
      </c>
      <c r="B3" s="10">
        <v>0.01</v>
      </c>
    </row>
    <row r="4" spans="1:2">
      <c r="A4" s="17" t="s">
        <v>252</v>
      </c>
      <c r="B4" s="10">
        <v>0.15</v>
      </c>
    </row>
    <row r="5" spans="1:2">
      <c r="A5" s="17" t="s">
        <v>253</v>
      </c>
      <c r="B5" s="10">
        <v>0.08</v>
      </c>
    </row>
    <row r="6" spans="1:2">
      <c r="A6" s="17" t="s">
        <v>254</v>
      </c>
      <c r="B6" s="10">
        <v>0.42</v>
      </c>
    </row>
    <row r="7" spans="1:2">
      <c r="A7" s="17" t="s">
        <v>255</v>
      </c>
      <c r="B7" s="10">
        <v>0</v>
      </c>
    </row>
    <row r="8" spans="1:2">
      <c r="A8" s="17" t="s">
        <v>256</v>
      </c>
      <c r="B8" s="10">
        <v>0</v>
      </c>
    </row>
    <row r="9" spans="1:2">
      <c r="A9" s="17" t="s">
        <v>257</v>
      </c>
      <c r="B9" s="10">
        <v>0.1</v>
      </c>
    </row>
    <row r="10" spans="1:2">
      <c r="A10" s="17" t="s">
        <v>258</v>
      </c>
      <c r="B10" s="10">
        <v>0</v>
      </c>
    </row>
    <row r="12" spans="1:2">
      <c r="A12" s="17" t="s">
        <v>262</v>
      </c>
    </row>
    <row r="13" spans="1:2">
      <c r="A13" s="17" t="s">
        <v>261</v>
      </c>
      <c r="B13" s="13">
        <v>0.38</v>
      </c>
    </row>
    <row r="14" spans="1:2">
      <c r="A14" s="17" t="s">
        <v>263</v>
      </c>
      <c r="B14" s="13">
        <v>0.25</v>
      </c>
    </row>
    <row r="15" spans="1:2">
      <c r="A15" s="17" t="s">
        <v>264</v>
      </c>
      <c r="B15" s="13">
        <v>0.13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TES Global LTD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 Ross</dc:creator>
  <cp:lastModifiedBy>Duncan Ross</cp:lastModifiedBy>
  <dcterms:created xsi:type="dcterms:W3CDTF">2015-09-24T01:24:46Z</dcterms:created>
  <dcterms:modified xsi:type="dcterms:W3CDTF">2015-09-28T03:55:07Z</dcterms:modified>
</cp:coreProperties>
</file>