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defaultThemeVersion="124226"/>
  <bookViews>
    <workbookView xWindow="-15" yWindow="-15" windowWidth="28830" windowHeight="6405"/>
  </bookViews>
  <sheets>
    <sheet name="SB" sheetId="1" r:id="rId1"/>
    <sheet name="CFRX3221" sheetId="2" r:id="rId2"/>
  </sheets>
  <definedNames>
    <definedName name="_xlnm.Print_Area" localSheetId="0">SB!$A$1:$R$468</definedName>
    <definedName name="_xlnm.Print_Titles" localSheetId="0">SB!$1:$4</definedName>
  </definedNames>
  <calcPr calcId="145621" calcMode="autoNoTable"/>
</workbook>
</file>

<file path=xl/calcChain.xml><?xml version="1.0" encoding="utf-8"?>
<calcChain xmlns="http://schemas.openxmlformats.org/spreadsheetml/2006/main">
  <c r="G468" i="1" l="1"/>
  <c r="E468" i="1"/>
  <c r="Q466" i="1" l="1"/>
  <c r="O466" i="1"/>
  <c r="M466" i="1"/>
  <c r="K466" i="1"/>
  <c r="I466" i="1"/>
  <c r="G466" i="1"/>
  <c r="E466" i="1"/>
  <c r="S462" i="1"/>
  <c r="R462" i="1"/>
  <c r="E462" i="1"/>
  <c r="E464" i="1"/>
  <c r="M446" i="1" l="1"/>
  <c r="I446" i="1"/>
  <c r="M49" i="1"/>
  <c r="K49" i="1"/>
  <c r="I327" i="1" l="1"/>
  <c r="O327" i="1"/>
  <c r="E427" i="1" l="1"/>
  <c r="S427" i="1" s="1"/>
  <c r="E415" i="1"/>
  <c r="S415" i="1" s="1"/>
  <c r="E408" i="1"/>
  <c r="R408" i="1" s="1"/>
  <c r="E370" i="1"/>
  <c r="R370" i="1" s="1"/>
  <c r="E364" i="1"/>
  <c r="S364" i="1" s="1"/>
  <c r="G374" i="1"/>
  <c r="I374" i="1"/>
  <c r="K374" i="1"/>
  <c r="M374" i="1"/>
  <c r="O374" i="1"/>
  <c r="Q374" i="1"/>
  <c r="E321" i="1"/>
  <c r="R321" i="1" s="1"/>
  <c r="E324" i="1"/>
  <c r="R324" i="1" s="1"/>
  <c r="E320" i="1"/>
  <c r="S320" i="1" s="1"/>
  <c r="E277" i="1"/>
  <c r="S277" i="1" s="1"/>
  <c r="E247" i="1"/>
  <c r="S247" i="1" s="1"/>
  <c r="E221" i="1"/>
  <c r="S221" i="1" s="1"/>
  <c r="Q202" i="1"/>
  <c r="O202" i="1"/>
  <c r="M202" i="1"/>
  <c r="K202" i="1"/>
  <c r="I202" i="1"/>
  <c r="G202" i="1"/>
  <c r="E200" i="1"/>
  <c r="S200" i="1" s="1"/>
  <c r="E198" i="1"/>
  <c r="S198" i="1" s="1"/>
  <c r="Q158" i="1"/>
  <c r="O158" i="1"/>
  <c r="M158" i="1"/>
  <c r="K158" i="1"/>
  <c r="I158" i="1"/>
  <c r="G158" i="1"/>
  <c r="E153" i="1"/>
  <c r="E55" i="1"/>
  <c r="E54" i="1"/>
  <c r="G59" i="1"/>
  <c r="I59" i="1"/>
  <c r="K59" i="1"/>
  <c r="M59" i="1"/>
  <c r="O59" i="1"/>
  <c r="Q59" i="1"/>
  <c r="R415" i="1" l="1"/>
  <c r="S408" i="1"/>
  <c r="S370" i="1"/>
  <c r="R364" i="1"/>
  <c r="S321" i="1"/>
  <c r="S324" i="1"/>
  <c r="R320" i="1"/>
  <c r="R277" i="1"/>
  <c r="R247" i="1"/>
  <c r="R221" i="1"/>
  <c r="R200" i="1"/>
  <c r="R198" i="1"/>
  <c r="S404" i="1"/>
  <c r="S384" i="1"/>
  <c r="S382" i="1"/>
  <c r="S380" i="1"/>
  <c r="S359" i="1"/>
  <c r="S352" i="1"/>
  <c r="S331" i="1"/>
  <c r="S269" i="1"/>
  <c r="S242" i="1"/>
  <c r="S240" i="1"/>
  <c r="S225" i="1"/>
  <c r="S138" i="1"/>
  <c r="E7" i="1"/>
  <c r="R7" i="1" s="1"/>
  <c r="E454" i="1"/>
  <c r="S454" i="1" s="1"/>
  <c r="E397" i="1"/>
  <c r="R397" i="1" s="1"/>
  <c r="E412" i="1"/>
  <c r="R412" i="1" s="1"/>
  <c r="S7" i="1"/>
  <c r="E9" i="1"/>
  <c r="S9" i="1" s="1"/>
  <c r="E12" i="1"/>
  <c r="S12" i="1" s="1"/>
  <c r="G22" i="1"/>
  <c r="G30" i="1" s="1"/>
  <c r="I22" i="1"/>
  <c r="K22" i="1"/>
  <c r="E24" i="1"/>
  <c r="S24" i="1" s="1"/>
  <c r="E27" i="1"/>
  <c r="S27" i="1" s="1"/>
  <c r="G65" i="1"/>
  <c r="I65" i="1"/>
  <c r="K65" i="1"/>
  <c r="G43" i="1"/>
  <c r="I43" i="1"/>
  <c r="K43" i="1"/>
  <c r="Q436" i="1"/>
  <c r="Q450" i="1"/>
  <c r="Q458" i="1"/>
  <c r="Q335" i="1"/>
  <c r="Q425" i="1"/>
  <c r="Q232" i="1"/>
  <c r="Q260" i="1"/>
  <c r="Q273" i="1"/>
  <c r="Q293" i="1"/>
  <c r="Q305" i="1"/>
  <c r="Q215" i="1"/>
  <c r="Q175" i="1"/>
  <c r="Q115" i="1"/>
  <c r="Q65" i="1"/>
  <c r="Q43" i="1"/>
  <c r="Q22" i="1"/>
  <c r="Q30" i="1" s="1"/>
  <c r="Q14" i="1"/>
  <c r="Q193" i="1"/>
  <c r="O436" i="1"/>
  <c r="O450" i="1"/>
  <c r="O458" i="1"/>
  <c r="O335" i="1"/>
  <c r="O425" i="1"/>
  <c r="O232" i="1"/>
  <c r="O260" i="1"/>
  <c r="O273" i="1"/>
  <c r="O293" i="1"/>
  <c r="O305" i="1"/>
  <c r="O215" i="1"/>
  <c r="O175" i="1"/>
  <c r="O115" i="1"/>
  <c r="O65" i="1"/>
  <c r="O43" i="1"/>
  <c r="O22" i="1"/>
  <c r="O14" i="1"/>
  <c r="O193" i="1"/>
  <c r="M436" i="1"/>
  <c r="M450" i="1"/>
  <c r="M458" i="1"/>
  <c r="M335" i="1"/>
  <c r="M425" i="1"/>
  <c r="M232" i="1"/>
  <c r="M260" i="1"/>
  <c r="M273" i="1"/>
  <c r="M293" i="1"/>
  <c r="M305" i="1"/>
  <c r="M215" i="1"/>
  <c r="M175" i="1"/>
  <c r="M115" i="1"/>
  <c r="M65" i="1"/>
  <c r="M43" i="1"/>
  <c r="M22" i="1"/>
  <c r="M30" i="1" s="1"/>
  <c r="M14" i="1"/>
  <c r="M193" i="1"/>
  <c r="K436" i="1"/>
  <c r="K450" i="1"/>
  <c r="K458" i="1"/>
  <c r="K335" i="1"/>
  <c r="E391" i="1"/>
  <c r="R391" i="1" s="1"/>
  <c r="K232" i="1"/>
  <c r="K260" i="1"/>
  <c r="K273" i="1"/>
  <c r="K293" i="1"/>
  <c r="K305" i="1"/>
  <c r="K215" i="1"/>
  <c r="K175" i="1"/>
  <c r="K115" i="1"/>
  <c r="K14" i="1"/>
  <c r="K193" i="1"/>
  <c r="I436" i="1"/>
  <c r="I450" i="1"/>
  <c r="I458" i="1"/>
  <c r="E329" i="1"/>
  <c r="R329" i="1" s="1"/>
  <c r="I425" i="1"/>
  <c r="I232" i="1"/>
  <c r="I260" i="1"/>
  <c r="E266" i="1"/>
  <c r="R266" i="1" s="1"/>
  <c r="I293" i="1"/>
  <c r="I305" i="1"/>
  <c r="I215" i="1"/>
  <c r="I175" i="1"/>
  <c r="I115" i="1"/>
  <c r="I14" i="1"/>
  <c r="I193" i="1"/>
  <c r="G436" i="1"/>
  <c r="G450" i="1"/>
  <c r="G458" i="1"/>
  <c r="G335" i="1"/>
  <c r="G425" i="1"/>
  <c r="G232" i="1"/>
  <c r="G260" i="1"/>
  <c r="G273" i="1"/>
  <c r="G293" i="1"/>
  <c r="G305" i="1"/>
  <c r="G215" i="1"/>
  <c r="G175" i="1"/>
  <c r="G115" i="1"/>
  <c r="E158" i="1"/>
  <c r="S158" i="1" s="1"/>
  <c r="G14" i="1"/>
  <c r="G193" i="1"/>
  <c r="E456" i="1"/>
  <c r="R456" i="1" s="1"/>
  <c r="E318" i="1"/>
  <c r="S318" i="1" s="1"/>
  <c r="E319" i="1"/>
  <c r="R319" i="1" s="1"/>
  <c r="E322" i="1"/>
  <c r="S322" i="1" s="1"/>
  <c r="E323" i="1"/>
  <c r="S323" i="1" s="1"/>
  <c r="E325" i="1"/>
  <c r="R325" i="1" s="1"/>
  <c r="E326" i="1"/>
  <c r="S326" i="1" s="1"/>
  <c r="E327" i="1"/>
  <c r="S327" i="1" s="1"/>
  <c r="E328" i="1"/>
  <c r="S328" i="1" s="1"/>
  <c r="E330" i="1"/>
  <c r="S330" i="1" s="1"/>
  <c r="E332" i="1"/>
  <c r="S332" i="1" s="1"/>
  <c r="E378" i="1"/>
  <c r="S378" i="1" s="1"/>
  <c r="E379" i="1"/>
  <c r="R379" i="1" s="1"/>
  <c r="E381" i="1"/>
  <c r="R381" i="1" s="1"/>
  <c r="E383" i="1"/>
  <c r="R383" i="1" s="1"/>
  <c r="E385" i="1"/>
  <c r="R385" i="1" s="1"/>
  <c r="E386" i="1"/>
  <c r="R386" i="1" s="1"/>
  <c r="E387" i="1"/>
  <c r="S387" i="1" s="1"/>
  <c r="E388" i="1"/>
  <c r="S388" i="1" s="1"/>
  <c r="E389" i="1"/>
  <c r="S389" i="1" s="1"/>
  <c r="E390" i="1"/>
  <c r="R390" i="1" s="1"/>
  <c r="E392" i="1"/>
  <c r="S392" i="1" s="1"/>
  <c r="E393" i="1"/>
  <c r="S393" i="1" s="1"/>
  <c r="E394" i="1"/>
  <c r="R394" i="1" s="1"/>
  <c r="E395" i="1"/>
  <c r="S395" i="1" s="1"/>
  <c r="E396" i="1"/>
  <c r="S396" i="1" s="1"/>
  <c r="E398" i="1"/>
  <c r="S398" i="1" s="1"/>
  <c r="E399" i="1"/>
  <c r="R399" i="1" s="1"/>
  <c r="E400" i="1"/>
  <c r="S400" i="1" s="1"/>
  <c r="E401" i="1"/>
  <c r="S401" i="1" s="1"/>
  <c r="E402" i="1"/>
  <c r="S402" i="1" s="1"/>
  <c r="E403" i="1"/>
  <c r="R403" i="1" s="1"/>
  <c r="E405" i="1"/>
  <c r="S405" i="1" s="1"/>
  <c r="E406" i="1"/>
  <c r="S406" i="1" s="1"/>
  <c r="E407" i="1"/>
  <c r="S407" i="1" s="1"/>
  <c r="E409" i="1"/>
  <c r="R409" i="1" s="1"/>
  <c r="E410" i="1"/>
  <c r="S410" i="1" s="1"/>
  <c r="E411" i="1"/>
  <c r="S411" i="1" s="1"/>
  <c r="E413" i="1"/>
  <c r="S413" i="1" s="1"/>
  <c r="E414" i="1"/>
  <c r="R414" i="1" s="1"/>
  <c r="E416" i="1"/>
  <c r="S416" i="1" s="1"/>
  <c r="E417" i="1"/>
  <c r="S417" i="1" s="1"/>
  <c r="E418" i="1"/>
  <c r="S418" i="1" s="1"/>
  <c r="E419" i="1"/>
  <c r="R419" i="1" s="1"/>
  <c r="E420" i="1"/>
  <c r="S420" i="1" s="1"/>
  <c r="E421" i="1"/>
  <c r="S421" i="1" s="1"/>
  <c r="E422" i="1"/>
  <c r="S422" i="1" s="1"/>
  <c r="E423" i="1"/>
  <c r="R423" i="1" s="1"/>
  <c r="E339" i="1"/>
  <c r="S339" i="1" s="1"/>
  <c r="E340" i="1"/>
  <c r="R340" i="1" s="1"/>
  <c r="E341" i="1"/>
  <c r="S341" i="1" s="1"/>
  <c r="E342" i="1"/>
  <c r="S342" i="1" s="1"/>
  <c r="E343" i="1"/>
  <c r="S343" i="1" s="1"/>
  <c r="E344" i="1"/>
  <c r="R344" i="1" s="1"/>
  <c r="E345" i="1"/>
  <c r="S345" i="1" s="1"/>
  <c r="E346" i="1"/>
  <c r="S346" i="1" s="1"/>
  <c r="E347" i="1"/>
  <c r="S347" i="1" s="1"/>
  <c r="E348" i="1"/>
  <c r="R348" i="1" s="1"/>
  <c r="E349" i="1"/>
  <c r="S349" i="1" s="1"/>
  <c r="E350" i="1"/>
  <c r="S350" i="1" s="1"/>
  <c r="E351" i="1"/>
  <c r="S351" i="1" s="1"/>
  <c r="E353" i="1"/>
  <c r="R353" i="1" s="1"/>
  <c r="E354" i="1"/>
  <c r="S354" i="1" s="1"/>
  <c r="E355" i="1"/>
  <c r="S355" i="1" s="1"/>
  <c r="E356" i="1"/>
  <c r="S356" i="1" s="1"/>
  <c r="E357" i="1"/>
  <c r="R357" i="1" s="1"/>
  <c r="E358" i="1"/>
  <c r="S358" i="1" s="1"/>
  <c r="E360" i="1"/>
  <c r="R360" i="1" s="1"/>
  <c r="E361" i="1"/>
  <c r="S361" i="1" s="1"/>
  <c r="E362" i="1"/>
  <c r="R362" i="1" s="1"/>
  <c r="E363" i="1"/>
  <c r="S363" i="1" s="1"/>
  <c r="E365" i="1"/>
  <c r="S365" i="1" s="1"/>
  <c r="E366" i="1"/>
  <c r="R366" i="1" s="1"/>
  <c r="E367" i="1"/>
  <c r="R367" i="1" s="1"/>
  <c r="E368" i="1"/>
  <c r="S368" i="1" s="1"/>
  <c r="E369" i="1"/>
  <c r="S369" i="1" s="1"/>
  <c r="E371" i="1"/>
  <c r="S371" i="1" s="1"/>
  <c r="E372" i="1"/>
  <c r="S372" i="1" s="1"/>
  <c r="E301" i="1"/>
  <c r="S301" i="1" s="1"/>
  <c r="E302" i="1"/>
  <c r="S302" i="1" s="1"/>
  <c r="E303" i="1"/>
  <c r="R303" i="1" s="1"/>
  <c r="E313" i="1"/>
  <c r="S313" i="1" s="1"/>
  <c r="R196" i="1"/>
  <c r="E181" i="1"/>
  <c r="S181" i="1" s="1"/>
  <c r="E207" i="1"/>
  <c r="R207" i="1" s="1"/>
  <c r="E309" i="1"/>
  <c r="R309" i="1" s="1"/>
  <c r="E112" i="1"/>
  <c r="S112" i="1" s="1"/>
  <c r="E239" i="1"/>
  <c r="R239" i="1" s="1"/>
  <c r="E255" i="1"/>
  <c r="R255" i="1" s="1"/>
  <c r="E253" i="1"/>
  <c r="R253" i="1" s="1"/>
  <c r="E252" i="1"/>
  <c r="R252" i="1" s="1"/>
  <c r="E245" i="1"/>
  <c r="R245" i="1" s="1"/>
  <c r="E238" i="1"/>
  <c r="S238" i="1" s="1"/>
  <c r="E281" i="1"/>
  <c r="R281" i="1" s="1"/>
  <c r="E283" i="1"/>
  <c r="R283" i="1" s="1"/>
  <c r="E222" i="1"/>
  <c r="R222" i="1" s="1"/>
  <c r="E267" i="1"/>
  <c r="R267" i="1" s="1"/>
  <c r="E161" i="1"/>
  <c r="S161" i="1" s="1"/>
  <c r="E145" i="1"/>
  <c r="R145" i="1" s="1"/>
  <c r="E99" i="1"/>
  <c r="R99" i="1" s="1"/>
  <c r="E50" i="1"/>
  <c r="R50" i="1" s="1"/>
  <c r="E288" i="1"/>
  <c r="S288" i="1" s="1"/>
  <c r="E439" i="1"/>
  <c r="S439" i="1" s="1"/>
  <c r="E271" i="1"/>
  <c r="R271" i="1" s="1"/>
  <c r="E173" i="1"/>
  <c r="S173" i="1" s="1"/>
  <c r="E39" i="1"/>
  <c r="R39" i="1" s="1"/>
  <c r="E19" i="1"/>
  <c r="R19" i="1" s="1"/>
  <c r="E448" i="1"/>
  <c r="S448" i="1" s="1"/>
  <c r="E434" i="1"/>
  <c r="R434" i="1" s="1"/>
  <c r="E291" i="1"/>
  <c r="S291" i="1" s="1"/>
  <c r="E258" i="1"/>
  <c r="S258" i="1" s="1"/>
  <c r="E230" i="1"/>
  <c r="R230" i="1" s="1"/>
  <c r="E213" i="1"/>
  <c r="R213" i="1" s="1"/>
  <c r="E211" i="1"/>
  <c r="R211" i="1" s="1"/>
  <c r="E190" i="1"/>
  <c r="R190" i="1" s="1"/>
  <c r="E188" i="1"/>
  <c r="S188" i="1" s="1"/>
  <c r="E186" i="1"/>
  <c r="R186" i="1" s="1"/>
  <c r="E156" i="1"/>
  <c r="R156" i="1" s="1"/>
  <c r="E113" i="1"/>
  <c r="S113" i="1" s="1"/>
  <c r="E63" i="1"/>
  <c r="R63" i="1" s="1"/>
  <c r="E57" i="1"/>
  <c r="S57" i="1" s="1"/>
  <c r="E41" i="1"/>
  <c r="S41" i="1" s="1"/>
  <c r="E20" i="1"/>
  <c r="R20" i="1" s="1"/>
  <c r="R242" i="1"/>
  <c r="R240" i="1"/>
  <c r="R225" i="1"/>
  <c r="R160" i="1"/>
  <c r="R138" i="1"/>
  <c r="E440" i="1"/>
  <c r="R440" i="1" s="1"/>
  <c r="E441" i="1"/>
  <c r="R441" i="1" s="1"/>
  <c r="E442" i="1"/>
  <c r="R442" i="1" s="1"/>
  <c r="E443" i="1"/>
  <c r="R443" i="1" s="1"/>
  <c r="E444" i="1"/>
  <c r="S444" i="1" s="1"/>
  <c r="E445" i="1"/>
  <c r="R445" i="1" s="1"/>
  <c r="E446" i="1"/>
  <c r="R446" i="1" s="1"/>
  <c r="E447" i="1"/>
  <c r="R447" i="1" s="1"/>
  <c r="E432" i="1"/>
  <c r="R432" i="1" s="1"/>
  <c r="E433" i="1"/>
  <c r="R433" i="1" s="1"/>
  <c r="E276" i="1"/>
  <c r="R276" i="1" s="1"/>
  <c r="E278" i="1"/>
  <c r="S278" i="1" s="1"/>
  <c r="E279" i="1"/>
  <c r="R279" i="1" s="1"/>
  <c r="E280" i="1"/>
  <c r="R280" i="1" s="1"/>
  <c r="E282" i="1"/>
  <c r="S282" i="1" s="1"/>
  <c r="E284" i="1"/>
  <c r="R284" i="1" s="1"/>
  <c r="E285" i="1"/>
  <c r="S285" i="1" s="1"/>
  <c r="E286" i="1"/>
  <c r="R286" i="1" s="1"/>
  <c r="E287" i="1"/>
  <c r="R287" i="1" s="1"/>
  <c r="E289" i="1"/>
  <c r="R289" i="1" s="1"/>
  <c r="E290" i="1"/>
  <c r="R290" i="1" s="1"/>
  <c r="E263" i="1"/>
  <c r="S263" i="1" s="1"/>
  <c r="E264" i="1"/>
  <c r="R264" i="1" s="1"/>
  <c r="E268" i="1"/>
  <c r="R268" i="1" s="1"/>
  <c r="E265" i="1"/>
  <c r="R265" i="1" s="1"/>
  <c r="E270" i="1"/>
  <c r="R270" i="1" s="1"/>
  <c r="E220" i="1"/>
  <c r="R220" i="1" s="1"/>
  <c r="E223" i="1"/>
  <c r="R223" i="1" s="1"/>
  <c r="E224" i="1"/>
  <c r="R224" i="1" s="1"/>
  <c r="E226" i="1"/>
  <c r="R226" i="1" s="1"/>
  <c r="E227" i="1"/>
  <c r="R227" i="1" s="1"/>
  <c r="E228" i="1"/>
  <c r="R228" i="1" s="1"/>
  <c r="E229" i="1"/>
  <c r="R229" i="1" s="1"/>
  <c r="E73" i="1"/>
  <c r="R73" i="1" s="1"/>
  <c r="E74" i="1"/>
  <c r="R74" i="1" s="1"/>
  <c r="E75" i="1"/>
  <c r="R75" i="1" s="1"/>
  <c r="E76" i="1"/>
  <c r="R76" i="1" s="1"/>
  <c r="E77" i="1"/>
  <c r="S77" i="1" s="1"/>
  <c r="E78" i="1"/>
  <c r="R78" i="1" s="1"/>
  <c r="E79" i="1"/>
  <c r="R79" i="1" s="1"/>
  <c r="E80" i="1"/>
  <c r="S80" i="1" s="1"/>
  <c r="E81" i="1"/>
  <c r="R81" i="1" s="1"/>
  <c r="E82" i="1"/>
  <c r="R82" i="1" s="1"/>
  <c r="E83" i="1"/>
  <c r="R83" i="1" s="1"/>
  <c r="E84" i="1"/>
  <c r="R84" i="1" s="1"/>
  <c r="E85" i="1"/>
  <c r="R85" i="1" s="1"/>
  <c r="E86" i="1"/>
  <c r="R86" i="1" s="1"/>
  <c r="E87" i="1"/>
  <c r="S87" i="1" s="1"/>
  <c r="E88" i="1"/>
  <c r="R88" i="1" s="1"/>
  <c r="E89" i="1"/>
  <c r="R89" i="1" s="1"/>
  <c r="E90" i="1"/>
  <c r="R90" i="1" s="1"/>
  <c r="E91" i="1"/>
  <c r="R91" i="1" s="1"/>
  <c r="E92" i="1"/>
  <c r="R92" i="1" s="1"/>
  <c r="E93" i="1"/>
  <c r="S93" i="1" s="1"/>
  <c r="E94" i="1"/>
  <c r="R94" i="1" s="1"/>
  <c r="E95" i="1"/>
  <c r="R95" i="1" s="1"/>
  <c r="E96" i="1"/>
  <c r="R96" i="1" s="1"/>
  <c r="E97" i="1"/>
  <c r="R97" i="1" s="1"/>
  <c r="E98" i="1"/>
  <c r="R98" i="1" s="1"/>
  <c r="E100" i="1"/>
  <c r="R100" i="1" s="1"/>
  <c r="E101" i="1"/>
  <c r="S101" i="1" s="1"/>
  <c r="E102" i="1"/>
  <c r="R102" i="1" s="1"/>
  <c r="E103" i="1"/>
  <c r="S103" i="1" s="1"/>
  <c r="E104" i="1"/>
  <c r="S104" i="1" s="1"/>
  <c r="E105" i="1"/>
  <c r="R105" i="1" s="1"/>
  <c r="E106" i="1"/>
  <c r="S106" i="1" s="1"/>
  <c r="E107" i="1"/>
  <c r="R107" i="1" s="1"/>
  <c r="E108" i="1"/>
  <c r="R108" i="1" s="1"/>
  <c r="E109" i="1"/>
  <c r="R109" i="1" s="1"/>
  <c r="E110" i="1"/>
  <c r="R110" i="1" s="1"/>
  <c r="E111" i="1"/>
  <c r="R111" i="1" s="1"/>
  <c r="E118" i="1"/>
  <c r="R118" i="1" s="1"/>
  <c r="E119" i="1"/>
  <c r="S119" i="1" s="1"/>
  <c r="E120" i="1"/>
  <c r="R120" i="1" s="1"/>
  <c r="E121" i="1"/>
  <c r="R121" i="1" s="1"/>
  <c r="E122" i="1"/>
  <c r="R122" i="1" s="1"/>
  <c r="E123" i="1"/>
  <c r="R123" i="1" s="1"/>
  <c r="E124" i="1"/>
  <c r="R124" i="1" s="1"/>
  <c r="E125" i="1"/>
  <c r="R125" i="1" s="1"/>
  <c r="E126" i="1"/>
  <c r="R126" i="1" s="1"/>
  <c r="E127" i="1"/>
  <c r="R127" i="1" s="1"/>
  <c r="E128" i="1"/>
  <c r="R128" i="1" s="1"/>
  <c r="E129" i="1"/>
  <c r="R129" i="1" s="1"/>
  <c r="E130" i="1"/>
  <c r="S130" i="1" s="1"/>
  <c r="E131" i="1"/>
  <c r="R131" i="1" s="1"/>
  <c r="E132" i="1"/>
  <c r="R132" i="1" s="1"/>
  <c r="E133" i="1"/>
  <c r="S133" i="1" s="1"/>
  <c r="E134" i="1"/>
  <c r="R134" i="1" s="1"/>
  <c r="E135" i="1"/>
  <c r="R135" i="1" s="1"/>
  <c r="E136" i="1"/>
  <c r="R136" i="1" s="1"/>
  <c r="E137" i="1"/>
  <c r="R137" i="1" s="1"/>
  <c r="E139" i="1"/>
  <c r="R139" i="1" s="1"/>
  <c r="E140" i="1"/>
  <c r="R140" i="1" s="1"/>
  <c r="E141" i="1"/>
  <c r="R141" i="1" s="1"/>
  <c r="E142" i="1"/>
  <c r="R142" i="1" s="1"/>
  <c r="E143" i="1"/>
  <c r="R143" i="1" s="1"/>
  <c r="E144" i="1"/>
  <c r="R144" i="1" s="1"/>
  <c r="E146" i="1"/>
  <c r="R146" i="1" s="1"/>
  <c r="E147" i="1"/>
  <c r="R147" i="1" s="1"/>
  <c r="E148" i="1"/>
  <c r="R148" i="1" s="1"/>
  <c r="E149" i="1"/>
  <c r="R149" i="1" s="1"/>
  <c r="E150" i="1"/>
  <c r="R150" i="1" s="1"/>
  <c r="E151" i="1"/>
  <c r="R151" i="1" s="1"/>
  <c r="E152" i="1"/>
  <c r="S152" i="1" s="1"/>
  <c r="E154" i="1"/>
  <c r="R154" i="1" s="1"/>
  <c r="E155" i="1"/>
  <c r="R155" i="1" s="1"/>
  <c r="E62" i="1"/>
  <c r="R62" i="1" s="1"/>
  <c r="E46" i="1"/>
  <c r="R46" i="1" s="1"/>
  <c r="E47" i="1"/>
  <c r="R47" i="1" s="1"/>
  <c r="E48" i="1"/>
  <c r="S48" i="1" s="1"/>
  <c r="E49" i="1"/>
  <c r="R49" i="1" s="1"/>
  <c r="E51" i="1"/>
  <c r="R51" i="1" s="1"/>
  <c r="E52" i="1"/>
  <c r="R52" i="1" s="1"/>
  <c r="E53" i="1"/>
  <c r="R53" i="1" s="1"/>
  <c r="E56" i="1"/>
  <c r="R56" i="1" s="1"/>
  <c r="E35" i="1"/>
  <c r="R35" i="1" s="1"/>
  <c r="E36" i="1"/>
  <c r="R36" i="1" s="1"/>
  <c r="E37" i="1"/>
  <c r="R37" i="1" s="1"/>
  <c r="E38" i="1"/>
  <c r="S38" i="1" s="1"/>
  <c r="E40" i="1"/>
  <c r="R40" i="1" s="1"/>
  <c r="E257" i="1"/>
  <c r="R257" i="1" s="1"/>
  <c r="E256" i="1"/>
  <c r="S256" i="1" s="1"/>
  <c r="E254" i="1"/>
  <c r="R254" i="1" s="1"/>
  <c r="E251" i="1"/>
  <c r="R251" i="1" s="1"/>
  <c r="E250" i="1"/>
  <c r="R250" i="1" s="1"/>
  <c r="E249" i="1"/>
  <c r="R249" i="1" s="1"/>
  <c r="E248" i="1"/>
  <c r="R248" i="1" s="1"/>
  <c r="E246" i="1"/>
  <c r="R246" i="1" s="1"/>
  <c r="E244" i="1"/>
  <c r="R244" i="1" s="1"/>
  <c r="E243" i="1"/>
  <c r="R243" i="1" s="1"/>
  <c r="E241" i="1"/>
  <c r="R241" i="1" s="1"/>
  <c r="E237" i="1"/>
  <c r="S237" i="1" s="1"/>
  <c r="E236" i="1"/>
  <c r="R236" i="1" s="1"/>
  <c r="E235" i="1"/>
  <c r="R235" i="1" s="1"/>
  <c r="E172" i="1"/>
  <c r="R172" i="1" s="1"/>
  <c r="E171" i="1"/>
  <c r="R171" i="1" s="1"/>
  <c r="E170" i="1"/>
  <c r="R170" i="1" s="1"/>
  <c r="E169" i="1"/>
  <c r="R169" i="1" s="1"/>
  <c r="E168" i="1"/>
  <c r="R168" i="1" s="1"/>
  <c r="E167" i="1"/>
  <c r="R167" i="1" s="1"/>
  <c r="E165" i="1"/>
  <c r="R165" i="1" s="1"/>
  <c r="E164" i="1"/>
  <c r="R164" i="1" s="1"/>
  <c r="E163" i="1"/>
  <c r="R163" i="1" s="1"/>
  <c r="E162" i="1"/>
  <c r="R162" i="1" s="1"/>
  <c r="R339" i="1" l="1"/>
  <c r="E215" i="1"/>
  <c r="R215" i="1" s="1"/>
  <c r="E232" i="1"/>
  <c r="R232" i="1" s="1"/>
  <c r="E450" i="1"/>
  <c r="S450" i="1" s="1"/>
  <c r="R346" i="1"/>
  <c r="R416" i="1"/>
  <c r="E202" i="1"/>
  <c r="S202" i="1" s="1"/>
  <c r="R57" i="1"/>
  <c r="R356" i="1"/>
  <c r="R422" i="1"/>
  <c r="R12" i="1"/>
  <c r="R407" i="1"/>
  <c r="R113" i="1"/>
  <c r="R188" i="1"/>
  <c r="R181" i="1"/>
  <c r="R392" i="1"/>
  <c r="R313" i="1"/>
  <c r="R347" i="1"/>
  <c r="R411" i="1"/>
  <c r="R27" i="1"/>
  <c r="R369" i="1"/>
  <c r="R444" i="1"/>
  <c r="R350" i="1"/>
  <c r="R389" i="1"/>
  <c r="R448" i="1"/>
  <c r="R302" i="1"/>
  <c r="R342" i="1"/>
  <c r="R355" i="1"/>
  <c r="R372" i="1"/>
  <c r="R401" i="1"/>
  <c r="R330" i="1"/>
  <c r="R387" i="1"/>
  <c r="R406" i="1"/>
  <c r="R417" i="1"/>
  <c r="R421" i="1"/>
  <c r="R361" i="1"/>
  <c r="R323" i="1"/>
  <c r="R343" i="1"/>
  <c r="R351" i="1"/>
  <c r="R395" i="1"/>
  <c r="R420" i="1"/>
  <c r="R328" i="1"/>
  <c r="R278" i="1"/>
  <c r="R87" i="1"/>
  <c r="R400" i="1"/>
  <c r="R173" i="1"/>
  <c r="R341" i="1"/>
  <c r="R354" i="1"/>
  <c r="R388" i="1"/>
  <c r="R402" i="1"/>
  <c r="R413" i="1"/>
  <c r="R326" i="1"/>
  <c r="R332" i="1"/>
  <c r="R349" i="1"/>
  <c r="R363" i="1"/>
  <c r="R398" i="1"/>
  <c r="R9" i="1"/>
  <c r="R301" i="1"/>
  <c r="R358" i="1"/>
  <c r="R393" i="1"/>
  <c r="R418" i="1"/>
  <c r="R104" i="1"/>
  <c r="G452" i="1"/>
  <c r="I452" i="1"/>
  <c r="K452" i="1"/>
  <c r="M452" i="1"/>
  <c r="O452" i="1"/>
  <c r="Q452" i="1"/>
  <c r="R237" i="1"/>
  <c r="R80" i="1"/>
  <c r="G67" i="1"/>
  <c r="I67" i="1"/>
  <c r="R288" i="1"/>
  <c r="E43" i="1"/>
  <c r="R43" i="1" s="1"/>
  <c r="R130" i="1"/>
  <c r="R345" i="1"/>
  <c r="R368" i="1"/>
  <c r="R106" i="1"/>
  <c r="R103" i="1"/>
  <c r="R238" i="1"/>
  <c r="I178" i="1"/>
  <c r="S230" i="1"/>
  <c r="S456" i="1"/>
  <c r="S442" i="1"/>
  <c r="S446" i="1"/>
  <c r="R439" i="1"/>
  <c r="S441" i="1"/>
  <c r="S445" i="1"/>
  <c r="S440" i="1"/>
  <c r="S443" i="1"/>
  <c r="S447" i="1"/>
  <c r="S433" i="1"/>
  <c r="S432" i="1"/>
  <c r="S434" i="1"/>
  <c r="R405" i="1"/>
  <c r="S409" i="1"/>
  <c r="R410" i="1"/>
  <c r="S403" i="1"/>
  <c r="S412" i="1"/>
  <c r="S414" i="1"/>
  <c r="S419" i="1"/>
  <c r="S423" i="1"/>
  <c r="R396" i="1"/>
  <c r="S381" i="1"/>
  <c r="S385" i="1"/>
  <c r="S397" i="1"/>
  <c r="S379" i="1"/>
  <c r="S383" i="1"/>
  <c r="S391" i="1"/>
  <c r="S399" i="1"/>
  <c r="S386" i="1"/>
  <c r="S390" i="1"/>
  <c r="S394" i="1"/>
  <c r="R365" i="1"/>
  <c r="S362" i="1"/>
  <c r="S367" i="1"/>
  <c r="R371" i="1"/>
  <c r="S357" i="1"/>
  <c r="S366" i="1"/>
  <c r="S360" i="1"/>
  <c r="S353" i="1"/>
  <c r="S340" i="1"/>
  <c r="S344" i="1"/>
  <c r="S348" i="1"/>
  <c r="R322" i="1"/>
  <c r="S319" i="1"/>
  <c r="R327" i="1"/>
  <c r="S325" i="1"/>
  <c r="S329" i="1"/>
  <c r="S309" i="1"/>
  <c r="S303" i="1"/>
  <c r="R285" i="1"/>
  <c r="S280" i="1"/>
  <c r="S284" i="1"/>
  <c r="R282" i="1"/>
  <c r="R291" i="1"/>
  <c r="S279" i="1"/>
  <c r="S283" i="1"/>
  <c r="S287" i="1"/>
  <c r="S286" i="1"/>
  <c r="S290" i="1"/>
  <c r="S276" i="1"/>
  <c r="S281" i="1"/>
  <c r="S289" i="1"/>
  <c r="R263" i="1"/>
  <c r="S264" i="1"/>
  <c r="S268" i="1"/>
  <c r="S267" i="1"/>
  <c r="S271" i="1"/>
  <c r="S266" i="1"/>
  <c r="S270" i="1"/>
  <c r="S265" i="1"/>
  <c r="R258" i="1"/>
  <c r="S257" i="1"/>
  <c r="R256" i="1"/>
  <c r="S236" i="1"/>
  <c r="S244" i="1"/>
  <c r="S249" i="1"/>
  <c r="S253" i="1"/>
  <c r="S235" i="1"/>
  <c r="S239" i="1"/>
  <c r="S243" i="1"/>
  <c r="S248" i="1"/>
  <c r="S252" i="1"/>
  <c r="S246" i="1"/>
  <c r="S251" i="1"/>
  <c r="S255" i="1"/>
  <c r="S241" i="1"/>
  <c r="S245" i="1"/>
  <c r="S250" i="1"/>
  <c r="S254" i="1"/>
  <c r="K295" i="1"/>
  <c r="S222" i="1"/>
  <c r="S226" i="1"/>
  <c r="S220" i="1"/>
  <c r="S229" i="1"/>
  <c r="S224" i="1"/>
  <c r="S228" i="1"/>
  <c r="S223" i="1"/>
  <c r="S227" i="1"/>
  <c r="S213" i="1"/>
  <c r="S211" i="1"/>
  <c r="S207" i="1"/>
  <c r="S196" i="1"/>
  <c r="S190" i="1"/>
  <c r="E193" i="1"/>
  <c r="S193" i="1" s="1"/>
  <c r="S186" i="1"/>
  <c r="R133" i="1"/>
  <c r="R119" i="1"/>
  <c r="R161" i="1"/>
  <c r="S121" i="1"/>
  <c r="S125" i="1"/>
  <c r="S129" i="1"/>
  <c r="S137" i="1"/>
  <c r="S141" i="1"/>
  <c r="S145" i="1"/>
  <c r="S149" i="1"/>
  <c r="S154" i="1"/>
  <c r="S165" i="1"/>
  <c r="S170" i="1"/>
  <c r="R152" i="1"/>
  <c r="S120" i="1"/>
  <c r="S124" i="1"/>
  <c r="S128" i="1"/>
  <c r="S132" i="1"/>
  <c r="S136" i="1"/>
  <c r="S140" i="1"/>
  <c r="S144" i="1"/>
  <c r="S148" i="1"/>
  <c r="S164" i="1"/>
  <c r="S169" i="1"/>
  <c r="S123" i="1"/>
  <c r="S127" i="1"/>
  <c r="S131" i="1"/>
  <c r="S135" i="1"/>
  <c r="S139" i="1"/>
  <c r="S143" i="1"/>
  <c r="S147" i="1"/>
  <c r="S151" i="1"/>
  <c r="S156" i="1"/>
  <c r="S163" i="1"/>
  <c r="S168" i="1"/>
  <c r="S172" i="1"/>
  <c r="S118" i="1"/>
  <c r="S122" i="1"/>
  <c r="S126" i="1"/>
  <c r="S134" i="1"/>
  <c r="S142" i="1"/>
  <c r="S146" i="1"/>
  <c r="S150" i="1"/>
  <c r="S155" i="1"/>
  <c r="S162" i="1"/>
  <c r="S167" i="1"/>
  <c r="S171" i="1"/>
  <c r="R93" i="1"/>
  <c r="S75" i="1"/>
  <c r="S79" i="1"/>
  <c r="S83" i="1"/>
  <c r="S91" i="1"/>
  <c r="S95" i="1"/>
  <c r="S99" i="1"/>
  <c r="S107" i="1"/>
  <c r="S111" i="1"/>
  <c r="R101" i="1"/>
  <c r="R77" i="1"/>
  <c r="S74" i="1"/>
  <c r="S78" i="1"/>
  <c r="S82" i="1"/>
  <c r="S86" i="1"/>
  <c r="S90" i="1"/>
  <c r="S94" i="1"/>
  <c r="S98" i="1"/>
  <c r="S102" i="1"/>
  <c r="S110" i="1"/>
  <c r="S73" i="1"/>
  <c r="S81" i="1"/>
  <c r="S85" i="1"/>
  <c r="S89" i="1"/>
  <c r="S97" i="1"/>
  <c r="S105" i="1"/>
  <c r="S109" i="1"/>
  <c r="R112" i="1"/>
  <c r="S76" i="1"/>
  <c r="S84" i="1"/>
  <c r="S88" i="1"/>
  <c r="S92" i="1"/>
  <c r="S96" i="1"/>
  <c r="S100" i="1"/>
  <c r="S108" i="1"/>
  <c r="S63" i="1"/>
  <c r="S62" i="1"/>
  <c r="R48" i="1"/>
  <c r="S46" i="1"/>
  <c r="S50" i="1"/>
  <c r="S56" i="1"/>
  <c r="S49" i="1"/>
  <c r="S53" i="1"/>
  <c r="S52" i="1"/>
  <c r="S47" i="1"/>
  <c r="S51" i="1"/>
  <c r="S36" i="1"/>
  <c r="S40" i="1"/>
  <c r="R38" i="1"/>
  <c r="S35" i="1"/>
  <c r="S39" i="1"/>
  <c r="R41" i="1"/>
  <c r="S37" i="1"/>
  <c r="S20" i="1"/>
  <c r="S19" i="1"/>
  <c r="G178" i="1"/>
  <c r="G295" i="1"/>
  <c r="E436" i="1"/>
  <c r="M295" i="1"/>
  <c r="E115" i="1"/>
  <c r="E293" i="1"/>
  <c r="K178" i="1"/>
  <c r="O30" i="1"/>
  <c r="Q295" i="1"/>
  <c r="E374" i="1"/>
  <c r="E65" i="1"/>
  <c r="S65" i="1" s="1"/>
  <c r="E305" i="1"/>
  <c r="R24" i="1"/>
  <c r="M178" i="1"/>
  <c r="O67" i="1"/>
  <c r="Q67" i="1"/>
  <c r="K30" i="1"/>
  <c r="E14" i="1"/>
  <c r="E458" i="1"/>
  <c r="R158" i="1"/>
  <c r="O178" i="1"/>
  <c r="Q178" i="1"/>
  <c r="E425" i="1"/>
  <c r="S425" i="1" s="1"/>
  <c r="I273" i="1"/>
  <c r="E273" i="1" s="1"/>
  <c r="I335" i="1"/>
  <c r="K67" i="1"/>
  <c r="E335" i="1"/>
  <c r="S335" i="1" s="1"/>
  <c r="K425" i="1"/>
  <c r="M67" i="1"/>
  <c r="E22" i="1"/>
  <c r="O295" i="1"/>
  <c r="R454" i="1"/>
  <c r="R318" i="1"/>
  <c r="R378" i="1"/>
  <c r="E175" i="1"/>
  <c r="S175" i="1" s="1"/>
  <c r="E260" i="1"/>
  <c r="S260" i="1" s="1"/>
  <c r="I30" i="1"/>
  <c r="E59" i="1"/>
  <c r="M460" i="1" l="1"/>
  <c r="Q460" i="1"/>
  <c r="O460" i="1"/>
  <c r="S232" i="1"/>
  <c r="K460" i="1"/>
  <c r="G460" i="1"/>
  <c r="S215" i="1"/>
  <c r="E452" i="1"/>
  <c r="R450" i="1"/>
  <c r="S43" i="1"/>
  <c r="R14" i="1"/>
  <c r="S14" i="1"/>
  <c r="R458" i="1"/>
  <c r="S458" i="1"/>
  <c r="R436" i="1"/>
  <c r="S436" i="1"/>
  <c r="R374" i="1"/>
  <c r="S374" i="1"/>
  <c r="R305" i="1"/>
  <c r="S305" i="1"/>
  <c r="R293" i="1"/>
  <c r="S293" i="1"/>
  <c r="R273" i="1"/>
  <c r="S273" i="1"/>
  <c r="I295" i="1"/>
  <c r="R193" i="1"/>
  <c r="R115" i="1"/>
  <c r="S115" i="1"/>
  <c r="R65" i="1"/>
  <c r="R59" i="1"/>
  <c r="S59" i="1"/>
  <c r="R22" i="1"/>
  <c r="S22" i="1"/>
  <c r="R425" i="1"/>
  <c r="E30" i="1"/>
  <c r="R335" i="1"/>
  <c r="E67" i="1"/>
  <c r="E178" i="1"/>
  <c r="R175" i="1"/>
  <c r="E295" i="1"/>
  <c r="R260" i="1"/>
  <c r="I460" i="1" l="1"/>
  <c r="E460" i="1"/>
  <c r="R452" i="1"/>
  <c r="S452" i="1"/>
  <c r="R295" i="1"/>
  <c r="S295" i="1"/>
  <c r="R178" i="1"/>
  <c r="S178" i="1"/>
  <c r="R67" i="1"/>
  <c r="S67" i="1"/>
  <c r="R30" i="1"/>
  <c r="S30" i="1"/>
  <c r="S460" i="1" l="1"/>
  <c r="R460" i="1"/>
  <c r="R466" i="1" l="1"/>
  <c r="S466" i="1"/>
</calcChain>
</file>

<file path=xl/sharedStrings.xml><?xml version="1.0" encoding="utf-8"?>
<sst xmlns="http://schemas.openxmlformats.org/spreadsheetml/2006/main" count="457" uniqueCount="343">
  <si>
    <t>Current Funds</t>
  </si>
  <si>
    <t>Distribution</t>
  </si>
  <si>
    <t>Total</t>
  </si>
  <si>
    <t>Unrestricted</t>
  </si>
  <si>
    <t>Restricted</t>
  </si>
  <si>
    <t xml:space="preserve"> Salaries and Wages</t>
  </si>
  <si>
    <t>Other Expenditures</t>
  </si>
  <si>
    <t>Less: Transfers</t>
  </si>
  <si>
    <t xml:space="preserve"> General</t>
  </si>
  <si>
    <t>Designated</t>
  </si>
  <si>
    <t>COLLEGE OF CREATIVE STUDIES</t>
  </si>
  <si>
    <t>INSTRUCTION</t>
  </si>
  <si>
    <t>Education</t>
  </si>
  <si>
    <t>Supervised teaching</t>
  </si>
  <si>
    <t>RESEARCH</t>
  </si>
  <si>
    <t>ACADEMIC SUPPORT</t>
  </si>
  <si>
    <t>Dean's office</t>
  </si>
  <si>
    <t>Total Graduate School of</t>
  </si>
  <si>
    <t xml:space="preserve"> Education</t>
  </si>
  <si>
    <t xml:space="preserve"> </t>
  </si>
  <si>
    <t>Chemical engineering</t>
  </si>
  <si>
    <t>Computer science</t>
  </si>
  <si>
    <t xml:space="preserve">Electrical and computer </t>
  </si>
  <si>
    <t>Interdisciplinary-engineering</t>
  </si>
  <si>
    <t>Materials for engineering</t>
  </si>
  <si>
    <t>Mechanical and environmental</t>
  </si>
  <si>
    <t>Dean's program</t>
  </si>
  <si>
    <t>Materials lab</t>
  </si>
  <si>
    <t>Engineering machine shop</t>
  </si>
  <si>
    <t>Total College of Engineering</t>
  </si>
  <si>
    <t xml:space="preserve">COLLEGE OF LETTERS AND </t>
  </si>
  <si>
    <t>SCIENCE</t>
  </si>
  <si>
    <t>Anthropology</t>
  </si>
  <si>
    <t>Art history</t>
  </si>
  <si>
    <t>Art studio</t>
  </si>
  <si>
    <t>Asian american studies</t>
  </si>
  <si>
    <t>Biological sciences</t>
  </si>
  <si>
    <t>Black studies</t>
  </si>
  <si>
    <t>Chemistry</t>
  </si>
  <si>
    <t>Chicano studies</t>
  </si>
  <si>
    <t>Classics</t>
  </si>
  <si>
    <t>Dramatic art</t>
  </si>
  <si>
    <t>East asian studies</t>
  </si>
  <si>
    <t>Economics</t>
  </si>
  <si>
    <t>English</t>
  </si>
  <si>
    <t>Environmental studies program</t>
  </si>
  <si>
    <t>Film studies program</t>
  </si>
  <si>
    <t>French and italian</t>
  </si>
  <si>
    <t>Geography</t>
  </si>
  <si>
    <t>Geological sciences</t>
  </si>
  <si>
    <t>Germanic and slavic and</t>
  </si>
  <si>
    <t>semitic studies</t>
  </si>
  <si>
    <t>History</t>
  </si>
  <si>
    <t xml:space="preserve">Humanities </t>
  </si>
  <si>
    <t>Law and society program</t>
  </si>
  <si>
    <t>Linguistics</t>
  </si>
  <si>
    <t>Mathematics</t>
  </si>
  <si>
    <t>Military science</t>
  </si>
  <si>
    <t>Music</t>
  </si>
  <si>
    <t>Philosophy</t>
  </si>
  <si>
    <t xml:space="preserve">Physics </t>
  </si>
  <si>
    <t>Political science</t>
  </si>
  <si>
    <t>Psychology</t>
  </si>
  <si>
    <t>Religious studies</t>
  </si>
  <si>
    <t>Sociology</t>
  </si>
  <si>
    <t>Spanish and portuguese</t>
  </si>
  <si>
    <t xml:space="preserve">Statistics </t>
  </si>
  <si>
    <t>Washington DC program</t>
  </si>
  <si>
    <t>Writing program</t>
  </si>
  <si>
    <t>Art museum</t>
  </si>
  <si>
    <t>Humanities</t>
  </si>
  <si>
    <t>Physics</t>
  </si>
  <si>
    <t>Provost programs</t>
  </si>
  <si>
    <t>Chemistry x-ray crystallography</t>
  </si>
  <si>
    <t>Life science computing</t>
  </si>
  <si>
    <t>Music-concert tours</t>
  </si>
  <si>
    <t>Physics-stores</t>
  </si>
  <si>
    <t>Physics-support services</t>
  </si>
  <si>
    <t>Social science computing</t>
  </si>
  <si>
    <t>Social science projects</t>
  </si>
  <si>
    <t>Vivarium</t>
  </si>
  <si>
    <t xml:space="preserve"> Science</t>
  </si>
  <si>
    <t>SCIENCE AND MANAGEMENT</t>
  </si>
  <si>
    <t xml:space="preserve">     Science and Management</t>
  </si>
  <si>
    <t>GRADUATE DIVISION</t>
  </si>
  <si>
    <t>Total Graduate Division</t>
  </si>
  <si>
    <t>SUMMER SESSION</t>
  </si>
  <si>
    <t>UNIVERSITY EXTENSION</t>
  </si>
  <si>
    <t>Continuing education</t>
  </si>
  <si>
    <t>Professional programs</t>
  </si>
  <si>
    <t>General programs</t>
  </si>
  <si>
    <t>Total University Extension</t>
  </si>
  <si>
    <t>CAMPUS-WIDE PROGRAMS</t>
  </si>
  <si>
    <t>Natural land/water reserve</t>
  </si>
  <si>
    <t>Off campus studies</t>
  </si>
  <si>
    <t>Physical activities program</t>
  </si>
  <si>
    <t xml:space="preserve">Regents professorships and </t>
  </si>
  <si>
    <t>lectureships</t>
  </si>
  <si>
    <t>Valentine eastern sierra reserve</t>
  </si>
  <si>
    <t>Ventura learning center</t>
  </si>
  <si>
    <t>Compensated absences accrual</t>
  </si>
  <si>
    <t>Educational fee expense proration</t>
  </si>
  <si>
    <t>Center for chicano studies</t>
  </si>
  <si>
    <t>Institute for social behavioral</t>
  </si>
  <si>
    <t>economic research</t>
  </si>
  <si>
    <t>Institute for computational</t>
  </si>
  <si>
    <t>earth systems science</t>
  </si>
  <si>
    <t>Institute for crustal studies</t>
  </si>
  <si>
    <t>Neuroscience research institute</t>
  </si>
  <si>
    <t>Institute for theoretical physics</t>
  </si>
  <si>
    <t>Marine science institute</t>
  </si>
  <si>
    <t>Research development</t>
  </si>
  <si>
    <t>Research travel</t>
  </si>
  <si>
    <t>PUBLIC SERVICE</t>
  </si>
  <si>
    <t>Art exhibits</t>
  </si>
  <si>
    <t>Arts and lectures</t>
  </si>
  <si>
    <t>Community college program</t>
  </si>
  <si>
    <t>Community service projects</t>
  </si>
  <si>
    <t>Work study program-contracting</t>
  </si>
  <si>
    <t>agencies</t>
  </si>
  <si>
    <t>Academic administration</t>
  </si>
  <si>
    <t>Dean-instructional development</t>
  </si>
  <si>
    <t>Dean-off campus studies</t>
  </si>
  <si>
    <t>Education abroad program</t>
  </si>
  <si>
    <t>Hazardous materials program</t>
  </si>
  <si>
    <t xml:space="preserve">Instructional evaluation </t>
  </si>
  <si>
    <t xml:space="preserve">Instructional resources </t>
  </si>
  <si>
    <t xml:space="preserve">Libraries </t>
  </si>
  <si>
    <t xml:space="preserve">Undergraduate instructional </t>
  </si>
  <si>
    <t>improvement</t>
  </si>
  <si>
    <t>STUDENT SERVICES</t>
  </si>
  <si>
    <t>Vice chancellor-student services</t>
  </si>
  <si>
    <t>Associated students</t>
  </si>
  <si>
    <t>Center for academic enrichment</t>
  </si>
  <si>
    <t xml:space="preserve">Community housing </t>
  </si>
  <si>
    <t>Counseling center</t>
  </si>
  <si>
    <t>Dean of students</t>
  </si>
  <si>
    <t>Disabled students program</t>
  </si>
  <si>
    <t>Events facility PPD costs</t>
  </si>
  <si>
    <t>Financial aid office</t>
  </si>
  <si>
    <t>Intercollegiate athletics</t>
  </si>
  <si>
    <t xml:space="preserve">Off campus studies-student </t>
  </si>
  <si>
    <t>services</t>
  </si>
  <si>
    <t>Office of educational opportunity</t>
  </si>
  <si>
    <t>Office of international students</t>
  </si>
  <si>
    <t>Public events</t>
  </si>
  <si>
    <t>Recreation programs</t>
  </si>
  <si>
    <t>Registrar's office</t>
  </si>
  <si>
    <t>Student activities-</t>
  </si>
  <si>
    <t>Alumni Affairs</t>
  </si>
  <si>
    <t>Ombudsman</t>
  </si>
  <si>
    <t>Publications</t>
  </si>
  <si>
    <t>Student affairs</t>
  </si>
  <si>
    <t>Student health service</t>
  </si>
  <si>
    <t>Undergraduate admissions office</t>
  </si>
  <si>
    <t>Women's center</t>
  </si>
  <si>
    <t>Student fee advisory committee</t>
  </si>
  <si>
    <t>Total Student Services</t>
  </si>
  <si>
    <t>INSTITUTIONAL SUPPORT</t>
  </si>
  <si>
    <t>Chancellor's office</t>
  </si>
  <si>
    <t>Vice chancellor-administrative</t>
  </si>
  <si>
    <t>Vice chancellor-institutional</t>
  </si>
  <si>
    <t>advancement</t>
  </si>
  <si>
    <t>Academic personnel</t>
  </si>
  <si>
    <t>Academic senate secretariat</t>
  </si>
  <si>
    <t>Administrative travel</t>
  </si>
  <si>
    <t>Alumni affairs office</t>
  </si>
  <si>
    <t>Architects and engineers</t>
  </si>
  <si>
    <t>Billing-accounts receivable office</t>
  </si>
  <si>
    <t>Budget and planning office</t>
  </si>
  <si>
    <t>Mail and receiving</t>
  </si>
  <si>
    <t>Storehouse</t>
  </si>
  <si>
    <t>Transportation services</t>
  </si>
  <si>
    <t>Collections office</t>
  </si>
  <si>
    <t>Development</t>
  </si>
  <si>
    <t>Environmental health and safety</t>
  </si>
  <si>
    <t>Human resources</t>
  </si>
  <si>
    <t>Information systems and computing</t>
  </si>
  <si>
    <t xml:space="preserve">Communications </t>
  </si>
  <si>
    <t>Computing</t>
  </si>
  <si>
    <t xml:space="preserve">Information systems </t>
  </si>
  <si>
    <t>Office of research</t>
  </si>
  <si>
    <t>Police</t>
  </si>
  <si>
    <t>Public information and publications</t>
  </si>
  <si>
    <t>Purchasing</t>
  </si>
  <si>
    <t xml:space="preserve">Insurance </t>
  </si>
  <si>
    <t>Miscellaneous employee benefits</t>
  </si>
  <si>
    <t>Total Institutional Support</t>
  </si>
  <si>
    <t>OPERATION AND MAINTENANCE OF</t>
  </si>
  <si>
    <t>PLANT</t>
  </si>
  <si>
    <t>Administration</t>
  </si>
  <si>
    <t>Building maintenance</t>
  </si>
  <si>
    <t>Grounds maintenance</t>
  </si>
  <si>
    <t>Janitorial service</t>
  </si>
  <si>
    <t>Plant service</t>
  </si>
  <si>
    <t>Refuse disposal</t>
  </si>
  <si>
    <t>Utilities</t>
  </si>
  <si>
    <t>Major repairs and alterations</t>
  </si>
  <si>
    <t>Total Operation and</t>
  </si>
  <si>
    <t xml:space="preserve"> Maintenance of Plant</t>
  </si>
  <si>
    <t>STUDENT FINANCIAL AID</t>
  </si>
  <si>
    <t>AUXILIARY ENTERPRISES</t>
  </si>
  <si>
    <t>RESIDENCE AND DINING HALLS</t>
  </si>
  <si>
    <t>OTHER</t>
  </si>
  <si>
    <t>Auxiliary enterprise administration</t>
  </si>
  <si>
    <t>Child care center</t>
  </si>
  <si>
    <t>Fenita and devereux</t>
  </si>
  <si>
    <t>Parking operations</t>
  </si>
  <si>
    <t>University center</t>
  </si>
  <si>
    <t>Total Auxiliary Enterprises</t>
  </si>
  <si>
    <t>Cliff house</t>
  </si>
  <si>
    <t xml:space="preserve">Total Current Funds Expenditures </t>
  </si>
  <si>
    <t xml:space="preserve">Controller </t>
  </si>
  <si>
    <t>BREN SCHOOL OF ENVIRONMENTAL</t>
  </si>
  <si>
    <t>Office of information technology</t>
  </si>
  <si>
    <t>Business services office</t>
  </si>
  <si>
    <t>Cashiers office</t>
  </si>
  <si>
    <t xml:space="preserve">Women's studies program </t>
  </si>
  <si>
    <t xml:space="preserve">Provost's office </t>
  </si>
  <si>
    <t xml:space="preserve">Executive vice chancellor's office </t>
  </si>
  <si>
    <t xml:space="preserve">Total Bren School of Environmental </t>
  </si>
  <si>
    <t>Total Campus-Wide Programs</t>
  </si>
  <si>
    <t>University house maintenance</t>
  </si>
  <si>
    <t>Biological science-stores</t>
  </si>
  <si>
    <t>Total Student Financial Aid</t>
  </si>
  <si>
    <t>Scholarship Allowance</t>
  </si>
  <si>
    <t>Eliminated Capital Expenditures</t>
  </si>
  <si>
    <t>Audit services</t>
  </si>
  <si>
    <t>Instructional computing</t>
  </si>
  <si>
    <t>Mitsubishi center</t>
  </si>
  <si>
    <t>Dramatic Arts - production</t>
  </si>
  <si>
    <t>`</t>
  </si>
  <si>
    <t>Library research</t>
  </si>
  <si>
    <t>Accounting services</t>
  </si>
  <si>
    <t>Academic support - public affairs</t>
  </si>
  <si>
    <t>Residential communications</t>
  </si>
  <si>
    <t>Materials solid state</t>
  </si>
  <si>
    <t>Linguistic minority research institute</t>
  </si>
  <si>
    <t>PWC audit expense</t>
  </si>
  <si>
    <t>West campus point</t>
  </si>
  <si>
    <t>North campus</t>
  </si>
  <si>
    <t>Library copy services</t>
  </si>
  <si>
    <t>Germanic and slavic studies</t>
  </si>
  <si>
    <t>Academic development</t>
  </si>
  <si>
    <t>Daily Nexus</t>
  </si>
  <si>
    <t>La Cumbre Yearbook</t>
  </si>
  <si>
    <t>Subtotal</t>
  </si>
  <si>
    <t xml:space="preserve">CALIFORNIA NANO SYSTEMS INSTITUTE  </t>
  </si>
  <si>
    <t>Executive vice chancellor program</t>
  </si>
  <si>
    <t>support</t>
  </si>
  <si>
    <t xml:space="preserve">COLLEGE OF ENGINEERING  </t>
  </si>
  <si>
    <t>Center for film tv</t>
  </si>
  <si>
    <t>Institute terahertz science &amp; tech</t>
  </si>
  <si>
    <t>Total College of Creative Studies</t>
  </si>
  <si>
    <t>GRADUATE SCHOOL OF EDUCATION</t>
  </si>
  <si>
    <t>Interdisc Engr Res</t>
  </si>
  <si>
    <t xml:space="preserve">Communication </t>
  </si>
  <si>
    <t>Molecular Biology</t>
  </si>
  <si>
    <t>Speech &amp; Hearing</t>
  </si>
  <si>
    <t>Feminist studies</t>
  </si>
  <si>
    <t>ACADEMIC ADMINISTRATION</t>
  </si>
  <si>
    <t>BIOENGINEERING RESEARCH</t>
  </si>
  <si>
    <t>Ventura center</t>
  </si>
  <si>
    <t>Outreach programs</t>
  </si>
  <si>
    <t>Economic forecast project</t>
  </si>
  <si>
    <t>Institute energy efficiency</t>
  </si>
  <si>
    <t>Faculty career development</t>
  </si>
  <si>
    <t>Earth research institute</t>
  </si>
  <si>
    <t>Institute for energy efficiency</t>
  </si>
  <si>
    <t>Micro computer lab</t>
  </si>
  <si>
    <t>Multicultural center</t>
  </si>
  <si>
    <t>Health and safety</t>
  </si>
  <si>
    <t>Educational fee proration</t>
  </si>
  <si>
    <t xml:space="preserve">Subtotal College of Letters and </t>
  </si>
  <si>
    <t>Center for black studies</t>
  </si>
  <si>
    <t>ISLA VISTA-ADMINISTRATION</t>
  </si>
  <si>
    <t>Research-academic</t>
  </si>
  <si>
    <t>Computer center</t>
  </si>
  <si>
    <t>Campus NSFAS support</t>
  </si>
  <si>
    <t>Technology management</t>
  </si>
  <si>
    <t>Institute of energy efficiency</t>
  </si>
  <si>
    <t>Speech</t>
  </si>
  <si>
    <t>Humanities center</t>
  </si>
  <si>
    <t>Inst for theoretical physics</t>
  </si>
  <si>
    <t>Institute of religious studies</t>
  </si>
  <si>
    <t>Academic program review</t>
  </si>
  <si>
    <t>Building program</t>
  </si>
  <si>
    <t>NRS Copr plover program</t>
  </si>
  <si>
    <t>Deferred maintenance</t>
  </si>
  <si>
    <t>Campus Activities</t>
  </si>
  <si>
    <t>UCEN expansion</t>
  </si>
  <si>
    <t>Inventory</t>
  </si>
  <si>
    <t>Project management (FSIP)</t>
  </si>
  <si>
    <t>Prov-L&amp;S ACAD STAF</t>
  </si>
  <si>
    <t>R&amp;D Lodging</t>
  </si>
  <si>
    <t>Residential apartments</t>
  </si>
  <si>
    <t>FUNDING STREAM ASSESSMENT</t>
  </si>
  <si>
    <r>
      <t xml:space="preserve">University of California Campus: </t>
    </r>
    <r>
      <rPr>
        <b/>
        <sz val="7"/>
        <color rgb="FF008000"/>
        <rFont val="Courier"/>
        <family val="3"/>
      </rPr>
      <t xml:space="preserve">Santa Barbara </t>
    </r>
    <r>
      <rPr>
        <b/>
        <sz val="7"/>
        <color rgb="FF8E2323"/>
        <rFont val="Courier"/>
        <family val="3"/>
      </rPr>
      <t xml:space="preserve">Run Date: </t>
    </r>
    <r>
      <rPr>
        <b/>
        <sz val="7"/>
        <color rgb="FF008000"/>
        <rFont val="Courier"/>
        <family val="3"/>
      </rPr>
      <t>11/18/2016</t>
    </r>
  </si>
  <si>
    <r>
      <t xml:space="preserve">Current Fund Expenditures by Function and Fund Source Location: </t>
    </r>
    <r>
      <rPr>
        <b/>
        <sz val="7"/>
        <color rgb="FF008000"/>
        <rFont val="Courier"/>
        <family val="3"/>
      </rPr>
      <t xml:space="preserve">Local only </t>
    </r>
    <r>
      <rPr>
        <b/>
        <sz val="7"/>
        <color rgb="FF8E2323"/>
        <rFont val="Courier"/>
        <family val="3"/>
      </rPr>
      <t xml:space="preserve">Run Time: </t>
    </r>
    <r>
      <rPr>
        <b/>
        <sz val="7"/>
        <color rgb="FF008000"/>
        <rFont val="Courier"/>
        <family val="3"/>
      </rPr>
      <t>12.00.54</t>
    </r>
  </si>
  <si>
    <r>
      <t xml:space="preserve">For the fiscal year ended June 30, </t>
    </r>
    <r>
      <rPr>
        <b/>
        <sz val="7"/>
        <color rgb="FF008000"/>
        <rFont val="Courier"/>
        <family val="3"/>
      </rPr>
      <t>2016</t>
    </r>
  </si>
  <si>
    <t xml:space="preserve">CFRX3221 (In Thousands of Dollars) </t>
  </si>
  <si>
    <t>Debit(Credit)</t>
  </si>
  <si>
    <t xml:space="preserve">
</t>
  </si>
  <si>
    <t xml:space="preserve">
General 
Funds(1)</t>
  </si>
  <si>
    <t xml:space="preserve">
Tuition 
and Fees</t>
  </si>
  <si>
    <t xml:space="preserve">
Federal 
Government</t>
  </si>
  <si>
    <t>Special State 
Appropriations 
and Contracts(2)</t>
  </si>
  <si>
    <t xml:space="preserve">
Local 
Government</t>
  </si>
  <si>
    <t>Private Gifts
Grants and 
Contracts</t>
  </si>
  <si>
    <t xml:space="preserve">
Endowment and
Similar Funds</t>
  </si>
  <si>
    <t>Sales and Svc 
of Educational
Activities</t>
  </si>
  <si>
    <t>Sales and Svc
of Auxilary 
Enterprises</t>
  </si>
  <si>
    <t xml:space="preserve">
Sales and Svc 
of Medical Centers</t>
  </si>
  <si>
    <t xml:space="preserve">
Other 
Sources</t>
  </si>
  <si>
    <t xml:space="preserve">
Reserves</t>
  </si>
  <si>
    <t xml:space="preserve">
Total</t>
  </si>
  <si>
    <t>Instruction</t>
  </si>
  <si>
    <t>Instruction-Expense Capitalized</t>
  </si>
  <si>
    <t>Research</t>
  </si>
  <si>
    <t>Research-Expense Capitalized</t>
  </si>
  <si>
    <t>Public Service</t>
  </si>
  <si>
    <t>Pub Svc-Expense Capitalized</t>
  </si>
  <si>
    <t>Academic Support</t>
  </si>
  <si>
    <t>Acad Supt-Expense Capitalized</t>
  </si>
  <si>
    <t>Medical Centers</t>
  </si>
  <si>
    <t>Med Ctrs-Expense Capitalized</t>
  </si>
  <si>
    <t>Student Services</t>
  </si>
  <si>
    <t>Stu Svc-Expense Capitalized</t>
  </si>
  <si>
    <t>Institutional Support</t>
  </si>
  <si>
    <t>Inst Supt-Expense Capitalized</t>
  </si>
  <si>
    <t>Operation and Maint of Plant</t>
  </si>
  <si>
    <t>Oper Mnt-Expense Capitalized</t>
  </si>
  <si>
    <t>Student Financial Aid</t>
  </si>
  <si>
    <t>Stu Aid-Scholarship Allowance</t>
  </si>
  <si>
    <t>Auxiliary Enterprises</t>
  </si>
  <si>
    <t>Aux Ent-Expense Capitalized</t>
  </si>
  <si>
    <t>Total Expenditures</t>
  </si>
  <si>
    <t>Expense Capitalized</t>
  </si>
  <si>
    <t>Department of Energy Labs</t>
  </si>
  <si>
    <t>Grand Total</t>
  </si>
  <si>
    <t>(1) Excludes General Funds Specific State Appropriation</t>
  </si>
  <si>
    <t>(2) Includes General Funds Specific State Appropriation</t>
  </si>
  <si>
    <t>Variance from 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</si>
</sst>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_(* #,##0_);_(* \(#,##0\);_(* &quot;-&quot;??_);_(@_)"/>
    <numFmt numFmtId="167" formatCode="_(* #,##0.00000,_);_(* \(#,##0.00000,\);_(* &quot;-&quot;_);_(@_)"/>
    <numFmt numFmtId="168" formatCode="#,###_);\(#,###\);"/>
  </numFmts>
  <fonts count="35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7"/>
      <color rgb="FF8E2323"/>
      <name val="Courier"/>
      <family val="3"/>
    </font>
    <font>
      <b/>
      <sz val="7"/>
      <color rgb="FF008000"/>
      <name val="Courier"/>
      <family val="3"/>
    </font>
    <font>
      <sz val="7"/>
      <color rgb="FF000000"/>
      <name val="Courier"/>
      <family val="3"/>
    </font>
    <font>
      <b/>
      <sz val="7"/>
      <color rgb="FFFF0000"/>
      <name val="Courier"/>
      <family val="3"/>
    </font>
    <font>
      <u/>
      <sz val="7"/>
      <color rgb="FF0000FF"/>
      <name val="Couri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4">
    <xf numFmtId="37" fontId="0" fillId="0" borderId="0"/>
    <xf numFmtId="164" fontId="3" fillId="0" borderId="0" applyNumberFormat="0" applyFill="0" applyBorder="0" applyAlignment="0">
      <protection locked="0"/>
    </xf>
    <xf numFmtId="164" fontId="3" fillId="0" borderId="0" applyFill="0" applyBorder="0" applyAlignment="0">
      <protection locked="0"/>
    </xf>
    <xf numFmtId="164" fontId="3" fillId="0" borderId="0" applyFill="0" applyBorder="0" applyAlignment="0">
      <protection locked="0"/>
    </xf>
    <xf numFmtId="43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NumberFormat="0" applyFill="0" applyBorder="0" applyAlignment="0"/>
    <xf numFmtId="164" fontId="2" fillId="0" borderId="0" applyFill="0" applyBorder="0" applyAlignment="0"/>
    <xf numFmtId="164" fontId="2" fillId="0" borderId="0" applyFill="0" applyBorder="0" applyAlignment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8" applyNumberFormat="0" applyAlignment="0" applyProtection="0"/>
    <xf numFmtId="0" fontId="19" fillId="6" borderId="9" applyNumberFormat="0" applyAlignment="0" applyProtection="0"/>
    <xf numFmtId="0" fontId="20" fillId="6" borderId="8" applyNumberFormat="0" applyAlignment="0" applyProtection="0"/>
    <xf numFmtId="0" fontId="21" fillId="0" borderId="10" applyNumberFormat="0" applyFill="0" applyAlignment="0" applyProtection="0"/>
    <xf numFmtId="0" fontId="22" fillId="7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0" borderId="0"/>
    <xf numFmtId="0" fontId="1" fillId="8" borderId="12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93">
    <xf numFmtId="37" fontId="0" fillId="0" borderId="0" xfId="0"/>
    <xf numFmtId="37" fontId="5" fillId="0" borderId="0" xfId="0" applyNumberFormat="1" applyFont="1" applyFill="1" applyAlignment="1" applyProtection="1">
      <alignment horizontal="left"/>
    </xf>
    <xf numFmtId="37" fontId="6" fillId="0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7" fillId="0" borderId="0" xfId="0" applyNumberFormat="1" applyFont="1" applyFill="1" applyAlignment="1" applyProtection="1">
      <alignment horizontal="left"/>
    </xf>
    <xf numFmtId="37" fontId="5" fillId="0" borderId="0" xfId="0" applyFont="1" applyFill="1"/>
    <xf numFmtId="164" fontId="5" fillId="0" borderId="1" xfId="0" applyNumberFormat="1" applyFont="1" applyFill="1" applyBorder="1" applyAlignment="1" applyProtection="1">
      <alignment horizontal="right"/>
    </xf>
    <xf numFmtId="166" fontId="5" fillId="0" borderId="0" xfId="4" applyNumberFormat="1" applyFon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37" fontId="5" fillId="0" borderId="2" xfId="0" applyFont="1" applyFill="1" applyBorder="1" applyAlignment="1">
      <alignment horizontal="right"/>
    </xf>
    <xf numFmtId="164" fontId="5" fillId="0" borderId="2" xfId="0" applyNumberFormat="1" applyFont="1" applyFill="1" applyBorder="1" applyAlignment="1">
      <alignment horizontal="right"/>
    </xf>
    <xf numFmtId="166" fontId="5" fillId="0" borderId="2" xfId="4" applyNumberFormat="1" applyFont="1" applyFill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5" fillId="0" borderId="3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 applyProtection="1">
      <alignment horizontal="right"/>
    </xf>
    <xf numFmtId="164" fontId="5" fillId="0" borderId="3" xfId="0" applyNumberFormat="1" applyFont="1" applyFill="1" applyBorder="1" applyAlignment="1">
      <alignment horizontal="right" vertical="center"/>
    </xf>
    <xf numFmtId="164" fontId="5" fillId="0" borderId="3" xfId="0" applyNumberFormat="1" applyFont="1" applyFill="1" applyBorder="1" applyAlignment="1" applyProtection="1">
      <alignment horizontal="right" vertical="center"/>
    </xf>
    <xf numFmtId="37" fontId="5" fillId="0" borderId="0" xfId="0" applyFont="1" applyFill="1" applyAlignment="1">
      <alignment horizontal="right"/>
    </xf>
    <xf numFmtId="37" fontId="5" fillId="0" borderId="0" xfId="0" applyFont="1" applyFill="1" applyAlignment="1">
      <alignment horizontal="right" wrapText="1"/>
    </xf>
    <xf numFmtId="164" fontId="5" fillId="0" borderId="1" xfId="0" applyNumberFormat="1" applyFont="1" applyFill="1" applyBorder="1" applyAlignment="1">
      <alignment horizontal="center" wrapText="1"/>
    </xf>
    <xf numFmtId="166" fontId="5" fillId="0" borderId="0" xfId="4" applyNumberFormat="1" applyFont="1" applyFill="1" applyAlignment="1">
      <alignment horizontal="right" wrapText="1"/>
    </xf>
    <xf numFmtId="164" fontId="5" fillId="0" borderId="1" xfId="0" applyNumberFormat="1" applyFont="1" applyFill="1" applyBorder="1" applyAlignment="1">
      <alignment horizontal="centerContinuous" wrapText="1"/>
    </xf>
    <xf numFmtId="164" fontId="5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wrapText="1"/>
    </xf>
    <xf numFmtId="164" fontId="5" fillId="0" borderId="0" xfId="0" applyNumberFormat="1" applyFont="1" applyFill="1" applyAlignment="1">
      <alignment horizontal="center" wrapText="1"/>
    </xf>
    <xf numFmtId="164" fontId="5" fillId="0" borderId="1" xfId="7" applyNumberFormat="1" applyFont="1" applyFill="1" applyBorder="1" applyAlignment="1">
      <alignment horizontal="center" wrapText="1"/>
    </xf>
    <xf numFmtId="164" fontId="5" fillId="0" borderId="1" xfId="0" applyNumberFormat="1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Alignment="1">
      <alignment horizontal="right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right"/>
    </xf>
    <xf numFmtId="37" fontId="9" fillId="0" borderId="0" xfId="0" applyNumberFormat="1" applyFont="1" applyFill="1" applyAlignment="1" applyProtection="1">
      <alignment horizontal="left"/>
    </xf>
    <xf numFmtId="37" fontId="9" fillId="0" borderId="0" xfId="0" applyFont="1" applyFill="1" applyAlignment="1">
      <alignment horizontal="right"/>
    </xf>
    <xf numFmtId="37" fontId="5" fillId="0" borderId="0" xfId="0" applyFont="1" applyFill="1" applyAlignment="1">
      <alignment horizontal="left"/>
    </xf>
    <xf numFmtId="164" fontId="5" fillId="0" borderId="0" xfId="0" applyNumberFormat="1" applyFont="1" applyFill="1" applyBorder="1" applyAlignment="1" applyProtection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164" fontId="5" fillId="0" borderId="0" xfId="1" applyNumberFormat="1" applyFont="1" applyFill="1" applyAlignment="1">
      <alignment horizontal="right"/>
      <protection locked="0"/>
    </xf>
    <xf numFmtId="37" fontId="9" fillId="0" borderId="0" xfId="0" applyFont="1" applyFill="1" applyAlignment="1">
      <alignment horizontal="left"/>
    </xf>
    <xf numFmtId="164" fontId="5" fillId="0" borderId="0" xfId="1" applyNumberFormat="1" applyFont="1" applyFill="1" applyBorder="1" applyAlignment="1">
      <alignment horizontal="right"/>
      <protection locked="0"/>
    </xf>
    <xf numFmtId="166" fontId="5" fillId="0" borderId="0" xfId="4" applyNumberFormat="1" applyFont="1" applyFill="1" applyBorder="1" applyAlignment="1">
      <alignment horizontal="right"/>
    </xf>
    <xf numFmtId="164" fontId="5" fillId="0" borderId="0" xfId="1" applyNumberFormat="1" applyFont="1" applyFill="1">
      <protection locked="0"/>
    </xf>
    <xf numFmtId="37" fontId="9" fillId="0" borderId="0" xfId="0" applyFont="1" applyFill="1" applyBorder="1" applyAlignment="1">
      <alignment horizontal="left"/>
    </xf>
    <xf numFmtId="166" fontId="5" fillId="0" borderId="0" xfId="4" applyNumberFormat="1" applyFont="1" applyFill="1"/>
    <xf numFmtId="37" fontId="9" fillId="0" borderId="0" xfId="0" applyNumberFormat="1" applyFont="1" applyFill="1" applyBorder="1" applyAlignment="1" applyProtection="1">
      <alignment horizontal="left"/>
    </xf>
    <xf numFmtId="165" fontId="5" fillId="0" borderId="4" xfId="0" applyNumberFormat="1" applyFont="1" applyFill="1" applyBorder="1" applyAlignment="1" applyProtection="1">
      <alignment horizontal="right"/>
    </xf>
    <xf numFmtId="165" fontId="2" fillId="0" borderId="0" xfId="8" applyNumberFormat="1" applyFont="1" applyFill="1" applyBorder="1" applyAlignment="1" applyProtection="1">
      <protection locked="0"/>
    </xf>
    <xf numFmtId="165" fontId="2" fillId="0" borderId="0" xfId="8" applyNumberFormat="1" applyFont="1" applyFill="1" applyBorder="1" applyAlignment="1"/>
    <xf numFmtId="165" fontId="2" fillId="0" borderId="0" xfId="2" applyNumberFormat="1" applyFont="1" applyFill="1" applyBorder="1" applyAlignment="1">
      <protection locked="0"/>
    </xf>
    <xf numFmtId="164" fontId="2" fillId="0" borderId="0" xfId="9" applyFont="1" applyFill="1" applyBorder="1" applyAlignment="1"/>
    <xf numFmtId="165" fontId="2" fillId="0" borderId="0" xfId="9" applyNumberFormat="1" applyFont="1" applyFill="1" applyBorder="1" applyAlignment="1" applyProtection="1">
      <protection locked="0"/>
    </xf>
    <xf numFmtId="165" fontId="2" fillId="0" borderId="0" xfId="3" applyNumberFormat="1" applyFont="1" applyFill="1" applyBorder="1" applyAlignment="1">
      <protection locked="0"/>
    </xf>
    <xf numFmtId="164" fontId="2" fillId="0" borderId="0" xfId="3" applyNumberFormat="1" applyFont="1" applyFill="1" applyBorder="1" applyAlignment="1">
      <protection locked="0"/>
    </xf>
    <xf numFmtId="164" fontId="2" fillId="0" borderId="1" xfId="3" applyNumberFormat="1" applyFont="1" applyFill="1" applyBorder="1" applyAlignment="1">
      <protection locked="0"/>
    </xf>
    <xf numFmtId="164" fontId="2" fillId="0" borderId="1" xfId="9" applyFont="1" applyFill="1" applyBorder="1" applyAlignment="1"/>
    <xf numFmtId="37" fontId="2" fillId="0" borderId="0" xfId="0" applyNumberFormat="1" applyFont="1" applyFill="1" applyAlignment="1" applyProtection="1">
      <alignment horizontal="left"/>
    </xf>
    <xf numFmtId="37" fontId="10" fillId="0" borderId="0" xfId="0" applyFont="1" applyFill="1"/>
    <xf numFmtId="37" fontId="10" fillId="0" borderId="0" xfId="0" applyFont="1" applyFill="1" applyAlignment="1">
      <alignment horizontal="left"/>
    </xf>
    <xf numFmtId="37" fontId="10" fillId="0" borderId="0" xfId="0" applyNumberFormat="1" applyFont="1" applyFill="1" applyAlignment="1" applyProtection="1">
      <alignment horizontal="left"/>
    </xf>
    <xf numFmtId="164" fontId="10" fillId="0" borderId="0" xfId="0" applyNumberFormat="1" applyFont="1" applyFill="1" applyAlignment="1" applyProtection="1">
      <alignment horizontal="right"/>
    </xf>
    <xf numFmtId="166" fontId="10" fillId="0" borderId="0" xfId="4" applyNumberFormat="1" applyFont="1" applyFill="1" applyAlignment="1">
      <alignment horizontal="right"/>
    </xf>
    <xf numFmtId="164" fontId="10" fillId="0" borderId="0" xfId="3" applyNumberFormat="1" applyFont="1" applyFill="1" applyBorder="1" applyAlignment="1">
      <protection locked="0"/>
    </xf>
    <xf numFmtId="165" fontId="10" fillId="0" borderId="0" xfId="3" applyNumberFormat="1" applyFont="1" applyFill="1" applyBorder="1" applyAlignment="1">
      <protection locked="0"/>
    </xf>
    <xf numFmtId="164" fontId="10" fillId="0" borderId="0" xfId="9" applyFont="1" applyFill="1" applyBorder="1" applyAlignment="1"/>
    <xf numFmtId="37" fontId="10" fillId="0" borderId="0" xfId="0" applyFont="1" applyFill="1" applyAlignment="1">
      <alignment horizontal="right"/>
    </xf>
    <xf numFmtId="37" fontId="5" fillId="0" borderId="0" xfId="0" applyFont="1" applyFill="1" applyBorder="1"/>
    <xf numFmtId="37" fontId="5" fillId="0" borderId="0" xfId="0" applyFont="1" applyFill="1" applyBorder="1" applyAlignment="1">
      <alignment horizontal="left"/>
    </xf>
    <xf numFmtId="37" fontId="8" fillId="0" borderId="0" xfId="0" applyNumberFormat="1" applyFont="1" applyFill="1" applyBorder="1" applyAlignment="1" applyProtection="1">
      <alignment horizontal="left"/>
    </xf>
    <xf numFmtId="37" fontId="7" fillId="0" borderId="0" xfId="0" applyNumberFormat="1" applyFont="1" applyFill="1" applyBorder="1" applyAlignment="1" applyProtection="1">
      <alignment horizontal="left"/>
    </xf>
    <xf numFmtId="37" fontId="5" fillId="0" borderId="0" xfId="0" applyFont="1" applyFill="1" applyBorder="1" applyAlignment="1">
      <alignment horizontal="right"/>
    </xf>
    <xf numFmtId="0" fontId="5" fillId="0" borderId="0" xfId="0" applyNumberFormat="1" applyFont="1" applyFill="1" applyAlignment="1">
      <alignment horizontal="left"/>
    </xf>
    <xf numFmtId="167" fontId="10" fillId="0" borderId="0" xfId="0" applyNumberFormat="1" applyFont="1" applyFill="1" applyBorder="1" applyAlignment="1" applyProtection="1">
      <alignment horizontal="right"/>
    </xf>
    <xf numFmtId="167" fontId="10" fillId="0" borderId="0" xfId="0" applyNumberFormat="1" applyFont="1" applyFill="1" applyAlignment="1" applyProtection="1">
      <alignment horizontal="right"/>
    </xf>
    <xf numFmtId="37" fontId="2" fillId="0" borderId="0" xfId="0" applyFont="1" applyFill="1" applyAlignment="1">
      <alignment horizontal="left"/>
    </xf>
    <xf numFmtId="37" fontId="2" fillId="0" borderId="0" xfId="0" applyFont="1" applyFill="1" applyAlignment="1">
      <alignment horizontal="right"/>
    </xf>
    <xf numFmtId="164" fontId="2" fillId="0" borderId="1" xfId="0" applyNumberFormat="1" applyFont="1" applyFill="1" applyBorder="1" applyAlignment="1" applyProtection="1">
      <alignment horizontal="right"/>
    </xf>
    <xf numFmtId="166" fontId="2" fillId="0" borderId="0" xfId="4" applyNumberFormat="1" applyFont="1" applyFill="1" applyAlignment="1">
      <alignment horizontal="right"/>
    </xf>
    <xf numFmtId="167" fontId="5" fillId="0" borderId="15" xfId="0" applyNumberFormat="1" applyFont="1" applyFill="1" applyBorder="1" applyAlignment="1">
      <alignment horizontal="right"/>
    </xf>
    <xf numFmtId="164" fontId="5" fillId="0" borderId="15" xfId="0" applyNumberFormat="1" applyFont="1" applyFill="1" applyBorder="1" applyAlignment="1">
      <alignment horizontal="right"/>
    </xf>
    <xf numFmtId="37" fontId="2" fillId="0" borderId="15" xfId="0" applyFont="1" applyFill="1" applyBorder="1" applyAlignment="1">
      <alignment horizontal="right"/>
    </xf>
    <xf numFmtId="166" fontId="5" fillId="0" borderId="15" xfId="4" applyNumberFormat="1" applyFont="1" applyFill="1" applyBorder="1" applyAlignment="1">
      <alignment horizontal="right"/>
    </xf>
    <xf numFmtId="0" fontId="27" fillId="0" borderId="0" xfId="50" applyFont="1"/>
    <xf numFmtId="0" fontId="30" fillId="0" borderId="0" xfId="50" applyFont="1" applyAlignment="1">
      <alignment wrapText="1"/>
    </xf>
    <xf numFmtId="0" fontId="32" fillId="0" borderId="0" xfId="50" applyFont="1" applyAlignment="1">
      <alignment wrapText="1"/>
    </xf>
    <xf numFmtId="0" fontId="30" fillId="0" borderId="0" xfId="50" applyFont="1" applyAlignment="1">
      <alignment horizontal="right" wrapText="1"/>
    </xf>
    <xf numFmtId="168" fontId="34" fillId="0" borderId="0" xfId="52" applyNumberFormat="1" applyFont="1" applyAlignment="1">
      <alignment horizontal="right" wrapText="1"/>
    </xf>
    <xf numFmtId="168" fontId="32" fillId="0" borderId="0" xfId="50" applyNumberFormat="1" applyFont="1" applyAlignment="1">
      <alignment horizontal="right" wrapText="1"/>
    </xf>
    <xf numFmtId="0" fontId="27" fillId="0" borderId="14" xfId="50" applyFont="1" applyBorder="1"/>
    <xf numFmtId="0" fontId="32" fillId="0" borderId="0" xfId="50" applyFont="1" applyAlignment="1">
      <alignment wrapText="1"/>
    </xf>
    <xf numFmtId="0" fontId="33" fillId="0" borderId="0" xfId="50" applyFont="1" applyAlignment="1">
      <alignment wrapText="1"/>
    </xf>
    <xf numFmtId="0" fontId="30" fillId="0" borderId="0" xfId="50" applyFont="1" applyAlignment="1">
      <alignment wrapText="1"/>
    </xf>
  </cellXfs>
  <cellStyles count="54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ampus-entered" xfId="1"/>
    <cellStyle name="Campus-entered 2" xfId="2"/>
    <cellStyle name="Campus-entered 3" xfId="3"/>
    <cellStyle name="Check Cell" xfId="22" builtinId="23" customBuiltin="1"/>
    <cellStyle name="Comma" xfId="4" builtinId="3"/>
    <cellStyle name="Explanatory Text" xfId="24" builtinId="53" customBuiltin="1"/>
    <cellStyle name="Followed Hyperlink" xfId="53" builtinId="9" customBuiltin="1"/>
    <cellStyle name="Good" xfId="15" builtinId="26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2" builtinId="8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2" xfId="5"/>
    <cellStyle name="Normal 3" xfId="6"/>
    <cellStyle name="Normal 4" xfId="50"/>
    <cellStyle name="Not-campus-entered" xfId="7"/>
    <cellStyle name="Not-campus-entered 2" xfId="8"/>
    <cellStyle name="Not-campus-entered 3" xfId="9"/>
    <cellStyle name="Note 2" xfId="51"/>
    <cellStyle name="Output" xfId="19" builtinId="21" customBuiltin="1"/>
    <cellStyle name="Title" xfId="10" builtinId="15" customBuiltin="1"/>
    <cellStyle name="Total" xfId="25" builtinId="25" customBuiltin="1"/>
    <cellStyle name="Warning Text" xfId="2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focus.ucop.edu/ibi_apps/WFServlet?IBIF_webapp=/ibi_apps&amp;IBIC_server=EDASERVE&amp;IBIWF_msgviewer=OFF&amp;IBIF_ex=CFRX3223&amp;CLICKED_ON=&amp;ROW=110&amp;COL=K1&amp;EFFDATE=FNL2016&amp;LOCATION_1=08Santa%20Barbara&amp;LOCATION_2=1Local%20only&amp;OUTPUT=EXL2K" TargetMode="External"/><Relationship Id="rId21" Type="http://schemas.openxmlformats.org/officeDocument/2006/relationships/hyperlink" Target="https://webfocus.ucop.edu/ibi_apps/WFServlet?IBIF_webapp=/ibi_apps&amp;IBIC_server=EDASERVE&amp;IBIWF_msgviewer=OFF&amp;IBIF_ex=CFRX3223&amp;CLICKED_ON=&amp;ROW=110&amp;COL=D1&amp;EFFDATE=FNL2016&amp;LOCATION_1=08Santa%20Barbara&amp;LOCATION_2=1Local%20only&amp;OUTPUT=EXL2K" TargetMode="External"/><Relationship Id="rId42" Type="http://schemas.openxmlformats.org/officeDocument/2006/relationships/hyperlink" Target="https://webfocus.ucop.edu/ibi_apps/WFServlet?IBIF_webapp=/ibi_apps&amp;IBIC_server=EDASERVE&amp;IBIWF_msgviewer=OFF&amp;IBIF_ex=CFRX3223&amp;CLICKED_ON=&amp;ROW=120&amp;COL=G1&amp;EFFDATE=FNL2016&amp;LOCATION_1=08Santa%20Barbara&amp;LOCATION_2=1Local%20only&amp;OUTPUT=EXL2K" TargetMode="External"/><Relationship Id="rId47" Type="http://schemas.openxmlformats.org/officeDocument/2006/relationships/hyperlink" Target="https://webfocus.ucop.edu/ibi_apps/WFServlet?IBIF_webapp=/ibi_apps&amp;IBIC_server=EDASERVE&amp;IBIWF_msgviewer=OFF&amp;IBIF_ex=CFRX3223&amp;CLICKED_ON=&amp;ROW=130&amp;COL=C1&amp;EFFDATE=FNL2016&amp;LOCATION_1=08Santa%20Barbara&amp;LOCATION_2=1Local%20only&amp;OUTPUT=EXL2K" TargetMode="External"/><Relationship Id="rId63" Type="http://schemas.openxmlformats.org/officeDocument/2006/relationships/hyperlink" Target="https://webfocus.ucop.edu/ibi_apps/WFServlet?IBIF_webapp=/ibi_apps&amp;IBIC_server=EDASERVE&amp;IBIWF_msgviewer=OFF&amp;IBIF_ex=CFRX3223&amp;CLICKED_ON=&amp;ROW=150&amp;COL=E1&amp;EFFDATE=FNL2016&amp;LOCATION_1=08Santa%20Barbara&amp;LOCATION_2=1Local%20only&amp;OUTPUT=EXL2K" TargetMode="External"/><Relationship Id="rId68" Type="http://schemas.openxmlformats.org/officeDocument/2006/relationships/hyperlink" Target="https://webfocus.ucop.edu/ibi_apps/WFServlet?IBIF_webapp=/ibi_apps&amp;IBIC_server=EDASERVE&amp;IBIWF_msgviewer=OFF&amp;IBIF_ex=CFRX3223&amp;CLICKED_ON=&amp;ROW=150&amp;COL=L1&amp;EFFDATE=FNL2016&amp;LOCATION_1=08Santa%20Barbara&amp;LOCATION_2=1Local%20only&amp;OUTPUT=EXL2K" TargetMode="External"/><Relationship Id="rId84" Type="http://schemas.openxmlformats.org/officeDocument/2006/relationships/hyperlink" Target="https://webfocus.ucop.edu/ibi_apps/WFServlet?IBIF_webapp=/ibi_apps&amp;IBIC_server=EDASERVE&amp;IBIWF_msgviewer=OFF&amp;IBIF_ex=CFRX3223&amp;CLICKED_ON=&amp;ROW=162&amp;COL=L1&amp;EFFDATE=FNL2016&amp;LOCATION_1=08Santa%20Barbara&amp;LOCATION_2=1Local%20only&amp;OUTPUT=EXL2K" TargetMode="External"/><Relationship Id="rId89" Type="http://schemas.openxmlformats.org/officeDocument/2006/relationships/hyperlink" Target="https://webfocus.ucop.edu/ibi_apps/WFServlet?IBIF_webapp=/ibi_apps&amp;IBIC_server=EDASERVE&amp;IBIWF_msgviewer=OFF&amp;IBIF_ex=CFRX3223&amp;CLICKED_ON=&amp;ROW=170&amp;COL=I1&amp;EFFDATE=FNL2016&amp;LOCATION_1=08Santa%20Barbara&amp;LOCATION_2=1Local%20only&amp;OUTPUT=EXL2K" TargetMode="External"/><Relationship Id="rId112" Type="http://schemas.openxmlformats.org/officeDocument/2006/relationships/hyperlink" Target="https://webfocus.ucop.edu/ibi_apps/WFServlet?IBIF_webapp=/ibi_apps&amp;IBIC_server=EDASERVE&amp;IBIWF_msgviewer=OFF&amp;IBIF_ex=CFRX3223&amp;CLICKED_ON=&amp;ROW=192&amp;COL=H1&amp;EFFDATE=FNL2016&amp;LOCATION_1=08Santa%20Barbara&amp;LOCATION_2=1Local%20only&amp;OUTPUT=EXL2K" TargetMode="External"/><Relationship Id="rId2" Type="http://schemas.openxmlformats.org/officeDocument/2006/relationships/hyperlink" Target="https://webfocus.ucop.edu/ibi_apps/WFServlet?IBIF_webapp=/ibi_apps&amp;IBIC_server=EDASERVE&amp;IBIWF_msgviewer=OFF&amp;IBIF_ex=CFRX3223&amp;CLICKED_ON=&amp;ROW=100&amp;COL=B1&amp;EFFDATE=FNL2016&amp;LOCATION_1=08Santa%20Barbara&amp;LOCATION_2=1Local%20only&amp;OUTPUT=EXL2K" TargetMode="External"/><Relationship Id="rId16" Type="http://schemas.openxmlformats.org/officeDocument/2006/relationships/hyperlink" Target="https://webfocus.ucop.edu/ibi_apps/WFServlet?IBIF_webapp=/ibi_apps&amp;IBIC_server=EDASERVE&amp;IBIWF_msgviewer=OFF&amp;IBIF_ex=CFRX3223&amp;CLICKED_ON=&amp;ROW=102&amp;COL=K1&amp;EFFDATE=FNL2016&amp;LOCATION_1=08Santa%20Barbara&amp;LOCATION_2=1Local%20only&amp;OUTPUT=EXL2K" TargetMode="External"/><Relationship Id="rId29" Type="http://schemas.openxmlformats.org/officeDocument/2006/relationships/hyperlink" Target="https://webfocus.ucop.edu/ibi_apps/WFServlet?IBIF_webapp=/ibi_apps&amp;IBIC_server=EDASERVE&amp;IBIWF_msgviewer=OFF&amp;IBIF_ex=CFRX3223&amp;CLICKED_ON=&amp;ROW=112&amp;COL=B1&amp;EFFDATE=FNL2016&amp;LOCATION_1=08Santa%20Barbara&amp;LOCATION_2=1Local%20only&amp;OUTPUT=EXL2K" TargetMode="External"/><Relationship Id="rId107" Type="http://schemas.openxmlformats.org/officeDocument/2006/relationships/hyperlink" Target="https://webfocus.ucop.edu/ibi_apps/WFServlet?IBIF_webapp=/ibi_apps&amp;IBIC_server=EDASERVE&amp;IBIWF_msgviewer=OFF&amp;IBIF_ex=CFRX3223&amp;CLICKED_ON=&amp;ROW=190&amp;COL=C1&amp;EFFDATE=FNL2016&amp;LOCATION_1=08Santa%20Barbara&amp;LOCATION_2=1Local%20only&amp;OUTPUT=EXL2K" TargetMode="External"/><Relationship Id="rId11" Type="http://schemas.openxmlformats.org/officeDocument/2006/relationships/hyperlink" Target="https://webfocus.ucop.edu/ibi_apps/WFServlet?IBIF_webapp=/ibi_apps&amp;IBIC_server=EDASERVE&amp;IBIWF_msgviewer=OFF&amp;IBIF_ex=CFRX3223&amp;CLICKED_ON=&amp;ROW=102&amp;COL=B1&amp;EFFDATE=FNL2016&amp;LOCATION_1=08Santa%20Barbara&amp;LOCATION_2=1Local%20only&amp;OUTPUT=EXL2K" TargetMode="External"/><Relationship Id="rId24" Type="http://schemas.openxmlformats.org/officeDocument/2006/relationships/hyperlink" Target="https://webfocus.ucop.edu/ibi_apps/WFServlet?IBIF_webapp=/ibi_apps&amp;IBIC_server=EDASERVE&amp;IBIWF_msgviewer=OFF&amp;IBIF_ex=CFRX3223&amp;CLICKED_ON=&amp;ROW=110&amp;COL=G1&amp;EFFDATE=FNL2016&amp;LOCATION_1=08Santa%20Barbara&amp;LOCATION_2=1Local%20only&amp;OUTPUT=EXL2K" TargetMode="External"/><Relationship Id="rId32" Type="http://schemas.openxmlformats.org/officeDocument/2006/relationships/hyperlink" Target="https://webfocus.ucop.edu/ibi_apps/WFServlet?IBIF_webapp=/ibi_apps&amp;IBIC_server=EDASERVE&amp;IBIWF_msgviewer=OFF&amp;IBIF_ex=CFRX3223&amp;CLICKED_ON=&amp;ROW=112&amp;COL=F1&amp;EFFDATE=FNL2016&amp;LOCATION_1=08Santa%20Barbara&amp;LOCATION_2=1Local%20only&amp;OUTPUT=EXL2K" TargetMode="External"/><Relationship Id="rId37" Type="http://schemas.openxmlformats.org/officeDocument/2006/relationships/hyperlink" Target="https://webfocus.ucop.edu/ibi_apps/WFServlet?IBIF_webapp=/ibi_apps&amp;IBIC_server=EDASERVE&amp;IBIWF_msgviewer=OFF&amp;IBIF_ex=CFRX3223&amp;CLICKED_ON=&amp;ROW=120&amp;COL=A1&amp;EFFDATE=FNL2016&amp;LOCATION_1=08Santa%20Barbara&amp;LOCATION_2=1Local%20only&amp;OUTPUT=EXL2K" TargetMode="External"/><Relationship Id="rId40" Type="http://schemas.openxmlformats.org/officeDocument/2006/relationships/hyperlink" Target="https://webfocus.ucop.edu/ibi_apps/WFServlet?IBIF_webapp=/ibi_apps&amp;IBIC_server=EDASERVE&amp;IBIWF_msgviewer=OFF&amp;IBIF_ex=CFRX3223&amp;CLICKED_ON=&amp;ROW=120&amp;COL=D1&amp;EFFDATE=FNL2016&amp;LOCATION_1=08Santa%20Barbara&amp;LOCATION_2=1Local%20only&amp;OUTPUT=EXL2K" TargetMode="External"/><Relationship Id="rId45" Type="http://schemas.openxmlformats.org/officeDocument/2006/relationships/hyperlink" Target="https://webfocus.ucop.edu/ibi_apps/WFServlet?IBIF_webapp=/ibi_apps&amp;IBIC_server=EDASERVE&amp;IBIWF_msgviewer=OFF&amp;IBIF_ex=CFRX3223&amp;CLICKED_ON=&amp;ROW=130&amp;COL=A1&amp;EFFDATE=FNL2016&amp;LOCATION_1=08Santa%20Barbara&amp;LOCATION_2=1Local%20only&amp;OUTPUT=EXL2K" TargetMode="External"/><Relationship Id="rId53" Type="http://schemas.openxmlformats.org/officeDocument/2006/relationships/hyperlink" Target="https://webfocus.ucop.edu/ibi_apps/WFServlet?IBIF_webapp=/ibi_apps&amp;IBIC_server=EDASERVE&amp;IBIWF_msgviewer=OFF&amp;IBIF_ex=CFRX3223&amp;CLICKED_ON=&amp;ROW=130&amp;COL=L1&amp;EFFDATE=FNL2016&amp;LOCATION_1=08Santa%20Barbara&amp;LOCATION_2=1Local%20only&amp;OUTPUT=EXL2K" TargetMode="External"/><Relationship Id="rId58" Type="http://schemas.openxmlformats.org/officeDocument/2006/relationships/hyperlink" Target="https://webfocus.ucop.edu/ibi_apps/WFServlet?IBIF_webapp=/ibi_apps&amp;IBIC_server=EDASERVE&amp;IBIWF_msgviewer=OFF&amp;IBIF_ex=CFRX3223&amp;CLICKED_ON=&amp;ROW=132&amp;COL=K1&amp;EFFDATE=FNL2016&amp;LOCATION_1=08Santa%20Barbara&amp;LOCATION_2=1Local%20only&amp;OUTPUT=EXL2K" TargetMode="External"/><Relationship Id="rId66" Type="http://schemas.openxmlformats.org/officeDocument/2006/relationships/hyperlink" Target="https://webfocus.ucop.edu/ibi_apps/WFServlet?IBIF_webapp=/ibi_apps&amp;IBIC_server=EDASERVE&amp;IBIWF_msgviewer=OFF&amp;IBIF_ex=CFRX3223&amp;CLICKED_ON=&amp;ROW=150&amp;COL=H1&amp;EFFDATE=FNL2016&amp;LOCATION_1=08Santa%20Barbara&amp;LOCATION_2=1Local%20only&amp;OUTPUT=EXL2K" TargetMode="External"/><Relationship Id="rId74" Type="http://schemas.openxmlformats.org/officeDocument/2006/relationships/hyperlink" Target="https://webfocus.ucop.edu/ibi_apps/WFServlet?IBIF_webapp=/ibi_apps&amp;IBIC_server=EDASERVE&amp;IBIWF_msgviewer=OFF&amp;IBIF_ex=CFRX3223&amp;CLICKED_ON=&amp;ROW=160&amp;COL=B1&amp;EFFDATE=FNL2016&amp;LOCATION_1=08Santa%20Barbara&amp;LOCATION_2=1Local%20only&amp;OUTPUT=EXL2K" TargetMode="External"/><Relationship Id="rId79" Type="http://schemas.openxmlformats.org/officeDocument/2006/relationships/hyperlink" Target="https://webfocus.ucop.edu/ibi_apps/WFServlet?IBIF_webapp=/ibi_apps&amp;IBIC_server=EDASERVE&amp;IBIWF_msgviewer=OFF&amp;IBIF_ex=CFRX3223&amp;CLICKED_ON=&amp;ROW=160&amp;COL=K1&amp;EFFDATE=FNL2016&amp;LOCATION_1=08Santa%20Barbara&amp;LOCATION_2=1Local%20only&amp;OUTPUT=EXL2K" TargetMode="External"/><Relationship Id="rId87" Type="http://schemas.openxmlformats.org/officeDocument/2006/relationships/hyperlink" Target="https://webfocus.ucop.edu/ibi_apps/WFServlet?IBIF_webapp=/ibi_apps&amp;IBIC_server=EDASERVE&amp;IBIWF_msgviewer=OFF&amp;IBIF_ex=CFRX3223&amp;CLICKED_ON=&amp;ROW=170&amp;COL=C1&amp;EFFDATE=FNL2016&amp;LOCATION_1=08Santa%20Barbara&amp;LOCATION_2=1Local%20only&amp;OUTPUT=EXL2K" TargetMode="External"/><Relationship Id="rId102" Type="http://schemas.openxmlformats.org/officeDocument/2006/relationships/hyperlink" Target="https://webfocus.ucop.edu/ibi_apps/WFServlet?IBIF_webapp=/ibi_apps&amp;IBIC_server=EDASERVE&amp;IBIWF_msgviewer=OFF&amp;IBIF_ex=CFRX3223&amp;CLICKED_ON=&amp;ROW=182&amp;COL=B1&amp;EFFDATE=FNL2016&amp;LOCATION_1=08Santa%20Barbara&amp;LOCATION_2=1Local%20only&amp;OUTPUT=EXL2K" TargetMode="External"/><Relationship Id="rId110" Type="http://schemas.openxmlformats.org/officeDocument/2006/relationships/hyperlink" Target="https://webfocus.ucop.edu/ibi_apps/WFServlet?IBIF_webapp=/ibi_apps&amp;IBIC_server=EDASERVE&amp;IBIWF_msgviewer=OFF&amp;IBIF_ex=CFRX3223&amp;CLICKED_ON=&amp;ROW=190&amp;COL=K1&amp;EFFDATE=FNL2016&amp;LOCATION_1=08Santa%20Barbara&amp;LOCATION_2=1Local%20only&amp;OUTPUT=EXL2K" TargetMode="External"/><Relationship Id="rId5" Type="http://schemas.openxmlformats.org/officeDocument/2006/relationships/hyperlink" Target="https://webfocus.ucop.edu/ibi_apps/WFServlet?IBIF_webapp=/ibi_apps&amp;IBIC_server=EDASERVE&amp;IBIWF_msgviewer=OFF&amp;IBIF_ex=CFRX3223&amp;CLICKED_ON=&amp;ROW=100&amp;COL=F1&amp;EFFDATE=FNL2016&amp;LOCATION_1=08Santa%20Barbara&amp;LOCATION_2=1Local%20only&amp;OUTPUT=EXL2K" TargetMode="External"/><Relationship Id="rId61" Type="http://schemas.openxmlformats.org/officeDocument/2006/relationships/hyperlink" Target="https://webfocus.ucop.edu/ibi_apps/WFServlet?IBIF_webapp=/ibi_apps&amp;IBIC_server=EDASERVE&amp;IBIWF_msgviewer=OFF&amp;IBIF_ex=CFRX3223&amp;CLICKED_ON=&amp;ROW=150&amp;COL=B1&amp;EFFDATE=FNL2016&amp;LOCATION_1=08Santa%20Barbara&amp;LOCATION_2=1Local%20only&amp;OUTPUT=EXL2K" TargetMode="External"/><Relationship Id="rId82" Type="http://schemas.openxmlformats.org/officeDocument/2006/relationships/hyperlink" Target="https://webfocus.ucop.edu/ibi_apps/WFServlet?IBIF_webapp=/ibi_apps&amp;IBIC_server=EDASERVE&amp;IBIWF_msgviewer=OFF&amp;IBIF_ex=CFRX3223&amp;CLICKED_ON=&amp;ROW=162&amp;COL=H1&amp;EFFDATE=FNL2016&amp;LOCATION_1=08Santa%20Barbara&amp;LOCATION_2=1Local%20only&amp;OUTPUT=EXL2K" TargetMode="External"/><Relationship Id="rId90" Type="http://schemas.openxmlformats.org/officeDocument/2006/relationships/hyperlink" Target="https://webfocus.ucop.edu/ibi_apps/WFServlet?IBIF_webapp=/ibi_apps&amp;IBIC_server=EDASERVE&amp;IBIWF_msgviewer=OFF&amp;IBIF_ex=CFRX3223&amp;CLICKED_ON=&amp;ROW=170&amp;COL=K1&amp;EFFDATE=FNL2016&amp;LOCATION_1=08Santa%20Barbara&amp;LOCATION_2=1Local%20only&amp;OUTPUT=EXL2K" TargetMode="External"/><Relationship Id="rId95" Type="http://schemas.openxmlformats.org/officeDocument/2006/relationships/hyperlink" Target="https://webfocus.ucop.edu/ibi_apps/WFServlet?IBIF_webapp=/ibi_apps&amp;IBIC_server=EDASERVE&amp;IBIWF_msgviewer=OFF&amp;IBIF_ex=CFRX3223&amp;CLICKED_ON=&amp;ROW=180&amp;COL=A1&amp;EFFDATE=FNL2016&amp;LOCATION_1=08Santa%20Barbara&amp;LOCATION_2=1Local%20only&amp;OUTPUT=EXL2K" TargetMode="External"/><Relationship Id="rId19" Type="http://schemas.openxmlformats.org/officeDocument/2006/relationships/hyperlink" Target="https://webfocus.ucop.edu/ibi_apps/WFServlet?IBIF_webapp=/ibi_apps&amp;IBIC_server=EDASERVE&amp;IBIWF_msgviewer=OFF&amp;IBIF_ex=CFRX3223&amp;CLICKED_ON=&amp;ROW=110&amp;COL=B1&amp;EFFDATE=FNL2016&amp;LOCATION_1=08Santa%20Barbara&amp;LOCATION_2=1Local%20only&amp;OUTPUT=EXL2K" TargetMode="External"/><Relationship Id="rId14" Type="http://schemas.openxmlformats.org/officeDocument/2006/relationships/hyperlink" Target="https://webfocus.ucop.edu/ibi_apps/WFServlet?IBIF_webapp=/ibi_apps&amp;IBIC_server=EDASERVE&amp;IBIWF_msgviewer=OFF&amp;IBIF_ex=CFRX3223&amp;CLICKED_ON=&amp;ROW=102&amp;COL=G1&amp;EFFDATE=FNL2016&amp;LOCATION_1=08Santa%20Barbara&amp;LOCATION_2=1Local%20only&amp;OUTPUT=EXL2K" TargetMode="External"/><Relationship Id="rId22" Type="http://schemas.openxmlformats.org/officeDocument/2006/relationships/hyperlink" Target="https://webfocus.ucop.edu/ibi_apps/WFServlet?IBIF_webapp=/ibi_apps&amp;IBIC_server=EDASERVE&amp;IBIWF_msgviewer=OFF&amp;IBIF_ex=CFRX3223&amp;CLICKED_ON=&amp;ROW=110&amp;COL=E1&amp;EFFDATE=FNL2016&amp;LOCATION_1=08Santa%20Barbara&amp;LOCATION_2=1Local%20only&amp;OUTPUT=EXL2K" TargetMode="External"/><Relationship Id="rId27" Type="http://schemas.openxmlformats.org/officeDocument/2006/relationships/hyperlink" Target="https://webfocus.ucop.edu/ibi_apps/WFServlet?IBIF_webapp=/ibi_apps&amp;IBIC_server=EDASERVE&amp;IBIWF_msgviewer=OFF&amp;IBIF_ex=CFRX3223&amp;CLICKED_ON=&amp;ROW=110&amp;COL=L1&amp;EFFDATE=FNL2016&amp;LOCATION_1=08Santa%20Barbara&amp;LOCATION_2=1Local%20only&amp;OUTPUT=EXL2K" TargetMode="External"/><Relationship Id="rId30" Type="http://schemas.openxmlformats.org/officeDocument/2006/relationships/hyperlink" Target="https://webfocus.ucop.edu/ibi_apps/WFServlet?IBIF_webapp=/ibi_apps&amp;IBIC_server=EDASERVE&amp;IBIWF_msgviewer=OFF&amp;IBIF_ex=CFRX3223&amp;CLICKED_ON=&amp;ROW=112&amp;COL=C1&amp;EFFDATE=FNL2016&amp;LOCATION_1=08Santa%20Barbara&amp;LOCATION_2=1Local%20only&amp;OUTPUT=EXL2K" TargetMode="External"/><Relationship Id="rId35" Type="http://schemas.openxmlformats.org/officeDocument/2006/relationships/hyperlink" Target="https://webfocus.ucop.edu/ibi_apps/WFServlet?IBIF_webapp=/ibi_apps&amp;IBIC_server=EDASERVE&amp;IBIWF_msgviewer=OFF&amp;IBIF_ex=CFRX3223&amp;CLICKED_ON=&amp;ROW=112&amp;COL=K1&amp;EFFDATE=FNL2016&amp;LOCATION_1=08Santa%20Barbara&amp;LOCATION_2=1Local%20only&amp;OUTPUT=EXL2K" TargetMode="External"/><Relationship Id="rId43" Type="http://schemas.openxmlformats.org/officeDocument/2006/relationships/hyperlink" Target="https://webfocus.ucop.edu/ibi_apps/WFServlet?IBIF_webapp=/ibi_apps&amp;IBIC_server=EDASERVE&amp;IBIWF_msgviewer=OFF&amp;IBIF_ex=CFRX3223&amp;CLICKED_ON=&amp;ROW=120&amp;COL=H1&amp;EFFDATE=FNL2016&amp;LOCATION_1=08Santa%20Barbara&amp;LOCATION_2=1Local%20only&amp;OUTPUT=EXL2K" TargetMode="External"/><Relationship Id="rId48" Type="http://schemas.openxmlformats.org/officeDocument/2006/relationships/hyperlink" Target="https://webfocus.ucop.edu/ibi_apps/WFServlet?IBIF_webapp=/ibi_apps&amp;IBIC_server=EDASERVE&amp;IBIWF_msgviewer=OFF&amp;IBIF_ex=CFRX3223&amp;CLICKED_ON=&amp;ROW=130&amp;COL=D1&amp;EFFDATE=FNL2016&amp;LOCATION_1=08Santa%20Barbara&amp;LOCATION_2=1Local%20only&amp;OUTPUT=EXL2K" TargetMode="External"/><Relationship Id="rId56" Type="http://schemas.openxmlformats.org/officeDocument/2006/relationships/hyperlink" Target="https://webfocus.ucop.edu/ibi_apps/WFServlet?IBIF_webapp=/ibi_apps&amp;IBIC_server=EDASERVE&amp;IBIWF_msgviewer=OFF&amp;IBIF_ex=CFRX3223&amp;CLICKED_ON=&amp;ROW=132&amp;COL=G1&amp;EFFDATE=FNL2016&amp;LOCATION_1=08Santa%20Barbara&amp;LOCATION_2=1Local%20only&amp;OUTPUT=EXL2K" TargetMode="External"/><Relationship Id="rId64" Type="http://schemas.openxmlformats.org/officeDocument/2006/relationships/hyperlink" Target="https://webfocus.ucop.edu/ibi_apps/WFServlet?IBIF_webapp=/ibi_apps&amp;IBIC_server=EDASERVE&amp;IBIWF_msgviewer=OFF&amp;IBIF_ex=CFRX3223&amp;CLICKED_ON=&amp;ROW=150&amp;COL=F1&amp;EFFDATE=FNL2016&amp;LOCATION_1=08Santa%20Barbara&amp;LOCATION_2=1Local%20only&amp;OUTPUT=EXL2K" TargetMode="External"/><Relationship Id="rId69" Type="http://schemas.openxmlformats.org/officeDocument/2006/relationships/hyperlink" Target="https://webfocus.ucop.edu/ibi_apps/WFServlet?IBIF_webapp=/ibi_apps&amp;IBIC_server=EDASERVE&amp;IBIWF_msgviewer=OFF&amp;IBIF_ex=CFRX3223&amp;CLICKED_ON=&amp;ROW=152&amp;COL=A1&amp;EFFDATE=FNL2016&amp;LOCATION_1=08Santa%20Barbara&amp;LOCATION_2=1Local%20only&amp;OUTPUT=EXL2K" TargetMode="External"/><Relationship Id="rId77" Type="http://schemas.openxmlformats.org/officeDocument/2006/relationships/hyperlink" Target="https://webfocus.ucop.edu/ibi_apps/WFServlet?IBIF_webapp=/ibi_apps&amp;IBIC_server=EDASERVE&amp;IBIWF_msgviewer=OFF&amp;IBIF_ex=CFRX3223&amp;CLICKED_ON=&amp;ROW=160&amp;COL=G1&amp;EFFDATE=FNL2016&amp;LOCATION_1=08Santa%20Barbara&amp;LOCATION_2=1Local%20only&amp;OUTPUT=EXL2K" TargetMode="External"/><Relationship Id="rId100" Type="http://schemas.openxmlformats.org/officeDocument/2006/relationships/hyperlink" Target="https://webfocus.ucop.edu/ibi_apps/WFServlet?IBIF_webapp=/ibi_apps&amp;IBIC_server=EDASERVE&amp;IBIWF_msgviewer=OFF&amp;IBIF_ex=CFRX3223&amp;CLICKED_ON=&amp;ROW=180&amp;COL=G1&amp;EFFDATE=FNL2016&amp;LOCATION_1=08Santa%20Barbara&amp;LOCATION_2=1Local%20only&amp;OUTPUT=EXL2K" TargetMode="External"/><Relationship Id="rId105" Type="http://schemas.openxmlformats.org/officeDocument/2006/relationships/hyperlink" Target="https://webfocus.ucop.edu/ibi_apps/WFServlet?IBIF_webapp=/ibi_apps&amp;IBIC_server=EDASERVE&amp;IBIWF_msgviewer=OFF&amp;IBIF_ex=CFRX3223&amp;CLICKED_ON=&amp;ROW=190&amp;COL=A1&amp;EFFDATE=FNL2016&amp;LOCATION_1=08Santa%20Barbara&amp;LOCATION_2=1Local%20only&amp;OUTPUT=EXL2K" TargetMode="External"/><Relationship Id="rId113" Type="http://schemas.openxmlformats.org/officeDocument/2006/relationships/hyperlink" Target="https://webfocus.ucop.edu/ibi_apps/WFServlet?IBIF_webapp=/ibi_apps&amp;IBIC_server=EDASERVE&amp;IBIWF_msgviewer=OFF&amp;IBIF_ex=CFRX3223&amp;CLICKED_ON=&amp;ROW=192&amp;COL=K1&amp;EFFDATE=FNL2016&amp;LOCATION_1=08Santa%20Barbara&amp;LOCATION_2=1Local%20only&amp;OUTPUT=EXL2K" TargetMode="External"/><Relationship Id="rId8" Type="http://schemas.openxmlformats.org/officeDocument/2006/relationships/hyperlink" Target="https://webfocus.ucop.edu/ibi_apps/WFServlet?IBIF_webapp=/ibi_apps&amp;IBIC_server=EDASERVE&amp;IBIWF_msgviewer=OFF&amp;IBIF_ex=CFRX3223&amp;CLICKED_ON=&amp;ROW=100&amp;COL=K1&amp;EFFDATE=FNL2016&amp;LOCATION_1=08Santa%20Barbara&amp;LOCATION_2=1Local%20only&amp;OUTPUT=EXL2K" TargetMode="External"/><Relationship Id="rId51" Type="http://schemas.openxmlformats.org/officeDocument/2006/relationships/hyperlink" Target="https://webfocus.ucop.edu/ibi_apps/WFServlet?IBIF_webapp=/ibi_apps&amp;IBIC_server=EDASERVE&amp;IBIWF_msgviewer=OFF&amp;IBIF_ex=CFRX3223&amp;CLICKED_ON=&amp;ROW=130&amp;COL=H1&amp;EFFDATE=FNL2016&amp;LOCATION_1=08Santa%20Barbara&amp;LOCATION_2=1Local%20only&amp;OUTPUT=EXL2K" TargetMode="External"/><Relationship Id="rId72" Type="http://schemas.openxmlformats.org/officeDocument/2006/relationships/hyperlink" Target="https://webfocus.ucop.edu/ibi_apps/WFServlet?IBIF_webapp=/ibi_apps&amp;IBIC_server=EDASERVE&amp;IBIWF_msgviewer=OFF&amp;IBIF_ex=CFRX3223&amp;CLICKED_ON=&amp;ROW=152&amp;COL=K1&amp;EFFDATE=FNL2016&amp;LOCATION_1=08Santa%20Barbara&amp;LOCATION_2=1Local%20only&amp;OUTPUT=EXL2K" TargetMode="External"/><Relationship Id="rId80" Type="http://schemas.openxmlformats.org/officeDocument/2006/relationships/hyperlink" Target="https://webfocus.ucop.edu/ibi_apps/WFServlet?IBIF_webapp=/ibi_apps&amp;IBIC_server=EDASERVE&amp;IBIWF_msgviewer=OFF&amp;IBIF_ex=CFRX3223&amp;CLICKED_ON=&amp;ROW=160&amp;COL=L1&amp;EFFDATE=FNL2016&amp;LOCATION_1=08Santa%20Barbara&amp;LOCATION_2=1Local%20only&amp;OUTPUT=EXL2K" TargetMode="External"/><Relationship Id="rId85" Type="http://schemas.openxmlformats.org/officeDocument/2006/relationships/hyperlink" Target="https://webfocus.ucop.edu/ibi_apps/WFServlet?IBIF_webapp=/ibi_apps&amp;IBIC_server=EDASERVE&amp;IBIWF_msgviewer=OFF&amp;IBIF_ex=CFRX3223&amp;CLICKED_ON=&amp;ROW=170&amp;COL=A1&amp;EFFDATE=FNL2016&amp;LOCATION_1=08Santa%20Barbara&amp;LOCATION_2=1Local%20only&amp;OUTPUT=EXL2K" TargetMode="External"/><Relationship Id="rId93" Type="http://schemas.openxmlformats.org/officeDocument/2006/relationships/hyperlink" Target="https://webfocus.ucop.edu/ibi_apps/WFServlet?IBIF_webapp=/ibi_apps&amp;IBIC_server=EDASERVE&amp;IBIWF_msgviewer=OFF&amp;IBIF_ex=CFRX3223&amp;CLICKED_ON=&amp;ROW=172&amp;COL=K1&amp;EFFDATE=FNL2016&amp;LOCATION_1=08Santa%20Barbara&amp;LOCATION_2=1Local%20only&amp;OUTPUT=EXL2K" TargetMode="External"/><Relationship Id="rId98" Type="http://schemas.openxmlformats.org/officeDocument/2006/relationships/hyperlink" Target="https://webfocus.ucop.edu/ibi_apps/WFServlet?IBIF_webapp=/ibi_apps&amp;IBIC_server=EDASERVE&amp;IBIWF_msgviewer=OFF&amp;IBIF_ex=CFRX3223&amp;CLICKED_ON=&amp;ROW=180&amp;COL=D1&amp;EFFDATE=FNL2016&amp;LOCATION_1=08Santa%20Barbara&amp;LOCATION_2=1Local%20only&amp;OUTPUT=EXL2K" TargetMode="External"/><Relationship Id="rId3" Type="http://schemas.openxmlformats.org/officeDocument/2006/relationships/hyperlink" Target="https://webfocus.ucop.edu/ibi_apps/WFServlet?IBIF_webapp=/ibi_apps&amp;IBIC_server=EDASERVE&amp;IBIWF_msgviewer=OFF&amp;IBIF_ex=CFRX3223&amp;CLICKED_ON=&amp;ROW=100&amp;COL=C1&amp;EFFDATE=FNL2016&amp;LOCATION_1=08Santa%20Barbara&amp;LOCATION_2=1Local%20only&amp;OUTPUT=EXL2K" TargetMode="External"/><Relationship Id="rId12" Type="http://schemas.openxmlformats.org/officeDocument/2006/relationships/hyperlink" Target="https://webfocus.ucop.edu/ibi_apps/WFServlet?IBIF_webapp=/ibi_apps&amp;IBIC_server=EDASERVE&amp;IBIWF_msgviewer=OFF&amp;IBIF_ex=CFRX3223&amp;CLICKED_ON=&amp;ROW=102&amp;COL=E1&amp;EFFDATE=FNL2016&amp;LOCATION_1=08Santa%20Barbara&amp;LOCATION_2=1Local%20only&amp;OUTPUT=EXL2K" TargetMode="External"/><Relationship Id="rId17" Type="http://schemas.openxmlformats.org/officeDocument/2006/relationships/hyperlink" Target="https://webfocus.ucop.edu/ibi_apps/WFServlet?IBIF_webapp=/ibi_apps&amp;IBIC_server=EDASERVE&amp;IBIWF_msgviewer=OFF&amp;IBIF_ex=CFRX3223&amp;CLICKED_ON=&amp;ROW=102&amp;COL=L1&amp;EFFDATE=FNL2016&amp;LOCATION_1=08Santa%20Barbara&amp;LOCATION_2=1Local%20only&amp;OUTPUT=EXL2K" TargetMode="External"/><Relationship Id="rId25" Type="http://schemas.openxmlformats.org/officeDocument/2006/relationships/hyperlink" Target="https://webfocus.ucop.edu/ibi_apps/WFServlet?IBIF_webapp=/ibi_apps&amp;IBIC_server=EDASERVE&amp;IBIWF_msgviewer=OFF&amp;IBIF_ex=CFRX3223&amp;CLICKED_ON=&amp;ROW=110&amp;COL=H1&amp;EFFDATE=FNL2016&amp;LOCATION_1=08Santa%20Barbara&amp;LOCATION_2=1Local%20only&amp;OUTPUT=EXL2K" TargetMode="External"/><Relationship Id="rId33" Type="http://schemas.openxmlformats.org/officeDocument/2006/relationships/hyperlink" Target="https://webfocus.ucop.edu/ibi_apps/WFServlet?IBIF_webapp=/ibi_apps&amp;IBIC_server=EDASERVE&amp;IBIWF_msgviewer=OFF&amp;IBIF_ex=CFRX3223&amp;CLICKED_ON=&amp;ROW=112&amp;COL=G1&amp;EFFDATE=FNL2016&amp;LOCATION_1=08Santa%20Barbara&amp;LOCATION_2=1Local%20only&amp;OUTPUT=EXL2K" TargetMode="External"/><Relationship Id="rId38" Type="http://schemas.openxmlformats.org/officeDocument/2006/relationships/hyperlink" Target="https://webfocus.ucop.edu/ibi_apps/WFServlet?IBIF_webapp=/ibi_apps&amp;IBIC_server=EDASERVE&amp;IBIWF_msgviewer=OFF&amp;IBIF_ex=CFRX3223&amp;CLICKED_ON=&amp;ROW=120&amp;COL=B1&amp;EFFDATE=FNL2016&amp;LOCATION_1=08Santa%20Barbara&amp;LOCATION_2=1Local%20only&amp;OUTPUT=EXL2K" TargetMode="External"/><Relationship Id="rId46" Type="http://schemas.openxmlformats.org/officeDocument/2006/relationships/hyperlink" Target="https://webfocus.ucop.edu/ibi_apps/WFServlet?IBIF_webapp=/ibi_apps&amp;IBIC_server=EDASERVE&amp;IBIWF_msgviewer=OFF&amp;IBIF_ex=CFRX3223&amp;CLICKED_ON=&amp;ROW=130&amp;COL=B1&amp;EFFDATE=FNL2016&amp;LOCATION_1=08Santa%20Barbara&amp;LOCATION_2=1Local%20only&amp;OUTPUT=EXL2K" TargetMode="External"/><Relationship Id="rId59" Type="http://schemas.openxmlformats.org/officeDocument/2006/relationships/hyperlink" Target="https://webfocus.ucop.edu/ibi_apps/WFServlet?IBIF_webapp=/ibi_apps&amp;IBIC_server=EDASERVE&amp;IBIWF_msgviewer=OFF&amp;IBIF_ex=CFRX3223&amp;CLICKED_ON=&amp;ROW=132&amp;COL=L1&amp;EFFDATE=FNL2016&amp;LOCATION_1=08Santa%20Barbara&amp;LOCATION_2=1Local%20only&amp;OUTPUT=EXL2K" TargetMode="External"/><Relationship Id="rId67" Type="http://schemas.openxmlformats.org/officeDocument/2006/relationships/hyperlink" Target="https://webfocus.ucop.edu/ibi_apps/WFServlet?IBIF_webapp=/ibi_apps&amp;IBIC_server=EDASERVE&amp;IBIWF_msgviewer=OFF&amp;IBIF_ex=CFRX3223&amp;CLICKED_ON=&amp;ROW=150&amp;COL=K1&amp;EFFDATE=FNL2016&amp;LOCATION_1=08Santa%20Barbara&amp;LOCATION_2=1Local%20only&amp;OUTPUT=EXL2K" TargetMode="External"/><Relationship Id="rId103" Type="http://schemas.openxmlformats.org/officeDocument/2006/relationships/hyperlink" Target="https://webfocus.ucop.edu/ibi_apps/WFServlet?IBIF_webapp=/ibi_apps&amp;IBIC_server=EDASERVE&amp;IBIWF_msgviewer=OFF&amp;IBIF_ex=CFRX3223&amp;CLICKED_ON=&amp;ROW=182&amp;COL=I1&amp;EFFDATE=FNL2016&amp;LOCATION_1=08Santa%20Barbara&amp;LOCATION_2=1Local%20only&amp;OUTPUT=EXL2K" TargetMode="External"/><Relationship Id="rId108" Type="http://schemas.openxmlformats.org/officeDocument/2006/relationships/hyperlink" Target="https://webfocus.ucop.edu/ibi_apps/WFServlet?IBIF_webapp=/ibi_apps&amp;IBIC_server=EDASERVE&amp;IBIWF_msgviewer=OFF&amp;IBIF_ex=CFRX3223&amp;CLICKED_ON=&amp;ROW=190&amp;COL=F1&amp;EFFDATE=FNL2016&amp;LOCATION_1=08Santa%20Barbara&amp;LOCATION_2=1Local%20only&amp;OUTPUT=EXL2K" TargetMode="External"/><Relationship Id="rId20" Type="http://schemas.openxmlformats.org/officeDocument/2006/relationships/hyperlink" Target="https://webfocus.ucop.edu/ibi_apps/WFServlet?IBIF_webapp=/ibi_apps&amp;IBIC_server=EDASERVE&amp;IBIWF_msgviewer=OFF&amp;IBIF_ex=CFRX3223&amp;CLICKED_ON=&amp;ROW=110&amp;COL=C1&amp;EFFDATE=FNL2016&amp;LOCATION_1=08Santa%20Barbara&amp;LOCATION_2=1Local%20only&amp;OUTPUT=EXL2K" TargetMode="External"/><Relationship Id="rId41" Type="http://schemas.openxmlformats.org/officeDocument/2006/relationships/hyperlink" Target="https://webfocus.ucop.edu/ibi_apps/WFServlet?IBIF_webapp=/ibi_apps&amp;IBIC_server=EDASERVE&amp;IBIWF_msgviewer=OFF&amp;IBIF_ex=CFRX3223&amp;CLICKED_ON=&amp;ROW=120&amp;COL=F1&amp;EFFDATE=FNL2016&amp;LOCATION_1=08Santa%20Barbara&amp;LOCATION_2=1Local%20only&amp;OUTPUT=EXL2K" TargetMode="External"/><Relationship Id="rId54" Type="http://schemas.openxmlformats.org/officeDocument/2006/relationships/hyperlink" Target="https://webfocus.ucop.edu/ibi_apps/WFServlet?IBIF_webapp=/ibi_apps&amp;IBIC_server=EDASERVE&amp;IBIWF_msgviewer=OFF&amp;IBIF_ex=CFRX3223&amp;CLICKED_ON=&amp;ROW=132&amp;COL=A1&amp;EFFDATE=FNL2016&amp;LOCATION_1=08Santa%20Barbara&amp;LOCATION_2=1Local%20only&amp;OUTPUT=EXL2K" TargetMode="External"/><Relationship Id="rId62" Type="http://schemas.openxmlformats.org/officeDocument/2006/relationships/hyperlink" Target="https://webfocus.ucop.edu/ibi_apps/WFServlet?IBIF_webapp=/ibi_apps&amp;IBIC_server=EDASERVE&amp;IBIWF_msgviewer=OFF&amp;IBIF_ex=CFRX3223&amp;CLICKED_ON=&amp;ROW=150&amp;COL=C1&amp;EFFDATE=FNL2016&amp;LOCATION_1=08Santa%20Barbara&amp;LOCATION_2=1Local%20only&amp;OUTPUT=EXL2K" TargetMode="External"/><Relationship Id="rId70" Type="http://schemas.openxmlformats.org/officeDocument/2006/relationships/hyperlink" Target="https://webfocus.ucop.edu/ibi_apps/WFServlet?IBIF_webapp=/ibi_apps&amp;IBIC_server=EDASERVE&amp;IBIWF_msgviewer=OFF&amp;IBIF_ex=CFRX3223&amp;CLICKED_ON=&amp;ROW=152&amp;COL=B1&amp;EFFDATE=FNL2016&amp;LOCATION_1=08Santa%20Barbara&amp;LOCATION_2=1Local%20only&amp;OUTPUT=EXL2K" TargetMode="External"/><Relationship Id="rId75" Type="http://schemas.openxmlformats.org/officeDocument/2006/relationships/hyperlink" Target="https://webfocus.ucop.edu/ibi_apps/WFServlet?IBIF_webapp=/ibi_apps&amp;IBIC_server=EDASERVE&amp;IBIWF_msgviewer=OFF&amp;IBIF_ex=CFRX3223&amp;CLICKED_ON=&amp;ROW=160&amp;COL=C1&amp;EFFDATE=FNL2016&amp;LOCATION_1=08Santa%20Barbara&amp;LOCATION_2=1Local%20only&amp;OUTPUT=EXL2K" TargetMode="External"/><Relationship Id="rId83" Type="http://schemas.openxmlformats.org/officeDocument/2006/relationships/hyperlink" Target="https://webfocus.ucop.edu/ibi_apps/WFServlet?IBIF_webapp=/ibi_apps&amp;IBIC_server=EDASERVE&amp;IBIWF_msgviewer=OFF&amp;IBIF_ex=CFRX3223&amp;CLICKED_ON=&amp;ROW=162&amp;COL=K1&amp;EFFDATE=FNL2016&amp;LOCATION_1=08Santa%20Barbara&amp;LOCATION_2=1Local%20only&amp;OUTPUT=EXL2K" TargetMode="External"/><Relationship Id="rId88" Type="http://schemas.openxmlformats.org/officeDocument/2006/relationships/hyperlink" Target="https://webfocus.ucop.edu/ibi_apps/WFServlet?IBIF_webapp=/ibi_apps&amp;IBIC_server=EDASERVE&amp;IBIWF_msgviewer=OFF&amp;IBIF_ex=CFRX3223&amp;CLICKED_ON=&amp;ROW=170&amp;COL=G1&amp;EFFDATE=FNL2016&amp;LOCATION_1=08Santa%20Barbara&amp;LOCATION_2=1Local%20only&amp;OUTPUT=EXL2K" TargetMode="External"/><Relationship Id="rId91" Type="http://schemas.openxmlformats.org/officeDocument/2006/relationships/hyperlink" Target="https://webfocus.ucop.edu/ibi_apps/WFServlet?IBIF_webapp=/ibi_apps&amp;IBIC_server=EDASERVE&amp;IBIWF_msgviewer=OFF&amp;IBIF_ex=CFRX3223&amp;CLICKED_ON=&amp;ROW=170&amp;COL=L1&amp;EFFDATE=FNL2016&amp;LOCATION_1=08Santa%20Barbara&amp;LOCATION_2=1Local%20only&amp;OUTPUT=EXL2K" TargetMode="External"/><Relationship Id="rId96" Type="http://schemas.openxmlformats.org/officeDocument/2006/relationships/hyperlink" Target="https://webfocus.ucop.edu/ibi_apps/WFServlet?IBIF_webapp=/ibi_apps&amp;IBIC_server=EDASERVE&amp;IBIWF_msgviewer=OFF&amp;IBIF_ex=CFRX3223&amp;CLICKED_ON=&amp;ROW=180&amp;COL=B1&amp;EFFDATE=FNL2016&amp;LOCATION_1=08Santa%20Barbara&amp;LOCATION_2=1Local%20only&amp;OUTPUT=EXL2K" TargetMode="External"/><Relationship Id="rId111" Type="http://schemas.openxmlformats.org/officeDocument/2006/relationships/hyperlink" Target="https://webfocus.ucop.edu/ibi_apps/WFServlet?IBIF_webapp=/ibi_apps&amp;IBIC_server=EDASERVE&amp;IBIWF_msgviewer=OFF&amp;IBIF_ex=CFRX3223&amp;CLICKED_ON=&amp;ROW=190&amp;COL=L1&amp;EFFDATE=FNL2016&amp;LOCATION_1=08Santa%20Barbara&amp;LOCATION_2=1Local%20only&amp;OUTPUT=EXL2K" TargetMode="External"/><Relationship Id="rId1" Type="http://schemas.openxmlformats.org/officeDocument/2006/relationships/hyperlink" Target="https://webfocus.ucop.edu/ibi_apps/WFServlet?IBIF_webapp=/ibi_apps&amp;IBIC_server=EDASERVE&amp;IBIWF_msgviewer=OFF&amp;IBIF_ex=CFRX3223&amp;CLICKED_ON=&amp;ROW=100&amp;COL=A1&amp;EFFDATE=FNL2016&amp;LOCATION_1=08Santa%20Barbara&amp;LOCATION_2=1Local%20only&amp;OUTPUT=EXL2K" TargetMode="External"/><Relationship Id="rId6" Type="http://schemas.openxmlformats.org/officeDocument/2006/relationships/hyperlink" Target="https://webfocus.ucop.edu/ibi_apps/WFServlet?IBIF_webapp=/ibi_apps&amp;IBIC_server=EDASERVE&amp;IBIWF_msgviewer=OFF&amp;IBIF_ex=CFRX3223&amp;CLICKED_ON=&amp;ROW=100&amp;COL=G1&amp;EFFDATE=FNL2016&amp;LOCATION_1=08Santa%20Barbara&amp;LOCATION_2=1Local%20only&amp;OUTPUT=EXL2K" TargetMode="External"/><Relationship Id="rId15" Type="http://schemas.openxmlformats.org/officeDocument/2006/relationships/hyperlink" Target="https://webfocus.ucop.edu/ibi_apps/WFServlet?IBIF_webapp=/ibi_apps&amp;IBIC_server=EDASERVE&amp;IBIWF_msgviewer=OFF&amp;IBIF_ex=CFRX3223&amp;CLICKED_ON=&amp;ROW=102&amp;COL=H1&amp;EFFDATE=FNL2016&amp;LOCATION_1=08Santa%20Barbara&amp;LOCATION_2=1Local%20only&amp;OUTPUT=EXL2K" TargetMode="External"/><Relationship Id="rId23" Type="http://schemas.openxmlformats.org/officeDocument/2006/relationships/hyperlink" Target="https://webfocus.ucop.edu/ibi_apps/WFServlet?IBIF_webapp=/ibi_apps&amp;IBIC_server=EDASERVE&amp;IBIWF_msgviewer=OFF&amp;IBIF_ex=CFRX3223&amp;CLICKED_ON=&amp;ROW=110&amp;COL=F1&amp;EFFDATE=FNL2016&amp;LOCATION_1=08Santa%20Barbara&amp;LOCATION_2=1Local%20only&amp;OUTPUT=EXL2K" TargetMode="External"/><Relationship Id="rId28" Type="http://schemas.openxmlformats.org/officeDocument/2006/relationships/hyperlink" Target="https://webfocus.ucop.edu/ibi_apps/WFServlet?IBIF_webapp=/ibi_apps&amp;IBIC_server=EDASERVE&amp;IBIWF_msgviewer=OFF&amp;IBIF_ex=CFRX3223&amp;CLICKED_ON=&amp;ROW=112&amp;COL=A1&amp;EFFDATE=FNL2016&amp;LOCATION_1=08Santa%20Barbara&amp;LOCATION_2=1Local%20only&amp;OUTPUT=EXL2K" TargetMode="External"/><Relationship Id="rId36" Type="http://schemas.openxmlformats.org/officeDocument/2006/relationships/hyperlink" Target="https://webfocus.ucop.edu/ibi_apps/WFServlet?IBIF_webapp=/ibi_apps&amp;IBIC_server=EDASERVE&amp;IBIWF_msgviewer=OFF&amp;IBIF_ex=CFRX3223&amp;CLICKED_ON=&amp;ROW=112&amp;COL=L1&amp;EFFDATE=FNL2016&amp;LOCATION_1=08Santa%20Barbara&amp;LOCATION_2=1Local%20only&amp;OUTPUT=EXL2K" TargetMode="External"/><Relationship Id="rId49" Type="http://schemas.openxmlformats.org/officeDocument/2006/relationships/hyperlink" Target="https://webfocus.ucop.edu/ibi_apps/WFServlet?IBIF_webapp=/ibi_apps&amp;IBIC_server=EDASERVE&amp;IBIWF_msgviewer=OFF&amp;IBIF_ex=CFRX3223&amp;CLICKED_ON=&amp;ROW=130&amp;COL=F1&amp;EFFDATE=FNL2016&amp;LOCATION_1=08Santa%20Barbara&amp;LOCATION_2=1Local%20only&amp;OUTPUT=EXL2K" TargetMode="External"/><Relationship Id="rId57" Type="http://schemas.openxmlformats.org/officeDocument/2006/relationships/hyperlink" Target="https://webfocus.ucop.edu/ibi_apps/WFServlet?IBIF_webapp=/ibi_apps&amp;IBIC_server=EDASERVE&amp;IBIWF_msgviewer=OFF&amp;IBIF_ex=CFRX3223&amp;CLICKED_ON=&amp;ROW=132&amp;COL=H1&amp;EFFDATE=FNL2016&amp;LOCATION_1=08Santa%20Barbara&amp;LOCATION_2=1Local%20only&amp;OUTPUT=EXL2K" TargetMode="External"/><Relationship Id="rId106" Type="http://schemas.openxmlformats.org/officeDocument/2006/relationships/hyperlink" Target="https://webfocus.ucop.edu/ibi_apps/WFServlet?IBIF_webapp=/ibi_apps&amp;IBIC_server=EDASERVE&amp;IBIWF_msgviewer=OFF&amp;IBIF_ex=CFRX3223&amp;CLICKED_ON=&amp;ROW=190&amp;COL=B1&amp;EFFDATE=FNL2016&amp;LOCATION_1=08Santa%20Barbara&amp;LOCATION_2=1Local%20only&amp;OUTPUT=EXL2K" TargetMode="External"/><Relationship Id="rId10" Type="http://schemas.openxmlformats.org/officeDocument/2006/relationships/hyperlink" Target="https://webfocus.ucop.edu/ibi_apps/WFServlet?IBIF_webapp=/ibi_apps&amp;IBIC_server=EDASERVE&amp;IBIWF_msgviewer=OFF&amp;IBIF_ex=CFRX3223&amp;CLICKED_ON=&amp;ROW=102&amp;COL=A1&amp;EFFDATE=FNL2016&amp;LOCATION_1=08Santa%20Barbara&amp;LOCATION_2=1Local%20only&amp;OUTPUT=EXL2K" TargetMode="External"/><Relationship Id="rId31" Type="http://schemas.openxmlformats.org/officeDocument/2006/relationships/hyperlink" Target="https://webfocus.ucop.edu/ibi_apps/WFServlet?IBIF_webapp=/ibi_apps&amp;IBIC_server=EDASERVE&amp;IBIWF_msgviewer=OFF&amp;IBIF_ex=CFRX3223&amp;CLICKED_ON=&amp;ROW=112&amp;COL=E1&amp;EFFDATE=FNL2016&amp;LOCATION_1=08Santa%20Barbara&amp;LOCATION_2=1Local%20only&amp;OUTPUT=EXL2K" TargetMode="External"/><Relationship Id="rId44" Type="http://schemas.openxmlformats.org/officeDocument/2006/relationships/hyperlink" Target="https://webfocus.ucop.edu/ibi_apps/WFServlet?IBIF_webapp=/ibi_apps&amp;IBIC_server=EDASERVE&amp;IBIWF_msgviewer=OFF&amp;IBIF_ex=CFRX3223&amp;CLICKED_ON=&amp;ROW=120&amp;COL=K1&amp;EFFDATE=FNL2016&amp;LOCATION_1=08Santa%20Barbara&amp;LOCATION_2=1Local%20only&amp;OUTPUT=EXL2K" TargetMode="External"/><Relationship Id="rId52" Type="http://schemas.openxmlformats.org/officeDocument/2006/relationships/hyperlink" Target="https://webfocus.ucop.edu/ibi_apps/WFServlet?IBIF_webapp=/ibi_apps&amp;IBIC_server=EDASERVE&amp;IBIWF_msgviewer=OFF&amp;IBIF_ex=CFRX3223&amp;CLICKED_ON=&amp;ROW=130&amp;COL=K1&amp;EFFDATE=FNL2016&amp;LOCATION_1=08Santa%20Barbara&amp;LOCATION_2=1Local%20only&amp;OUTPUT=EXL2K" TargetMode="External"/><Relationship Id="rId60" Type="http://schemas.openxmlformats.org/officeDocument/2006/relationships/hyperlink" Target="https://webfocus.ucop.edu/ibi_apps/WFServlet?IBIF_webapp=/ibi_apps&amp;IBIC_server=EDASERVE&amp;IBIWF_msgviewer=OFF&amp;IBIF_ex=CFRX3223&amp;CLICKED_ON=&amp;ROW=150&amp;COL=A1&amp;EFFDATE=FNL2016&amp;LOCATION_1=08Santa%20Barbara&amp;LOCATION_2=1Local%20only&amp;OUTPUT=EXL2K" TargetMode="External"/><Relationship Id="rId65" Type="http://schemas.openxmlformats.org/officeDocument/2006/relationships/hyperlink" Target="https://webfocus.ucop.edu/ibi_apps/WFServlet?IBIF_webapp=/ibi_apps&amp;IBIC_server=EDASERVE&amp;IBIWF_msgviewer=OFF&amp;IBIF_ex=CFRX3223&amp;CLICKED_ON=&amp;ROW=150&amp;COL=G1&amp;EFFDATE=FNL2016&amp;LOCATION_1=08Santa%20Barbara&amp;LOCATION_2=1Local%20only&amp;OUTPUT=EXL2K" TargetMode="External"/><Relationship Id="rId73" Type="http://schemas.openxmlformats.org/officeDocument/2006/relationships/hyperlink" Target="https://webfocus.ucop.edu/ibi_apps/WFServlet?IBIF_webapp=/ibi_apps&amp;IBIC_server=EDASERVE&amp;IBIWF_msgviewer=OFF&amp;IBIF_ex=CFRX3223&amp;CLICKED_ON=&amp;ROW=160&amp;COL=A1&amp;EFFDATE=FNL2016&amp;LOCATION_1=08Santa%20Barbara&amp;LOCATION_2=1Local%20only&amp;OUTPUT=EXL2K" TargetMode="External"/><Relationship Id="rId78" Type="http://schemas.openxmlformats.org/officeDocument/2006/relationships/hyperlink" Target="https://webfocus.ucop.edu/ibi_apps/WFServlet?IBIF_webapp=/ibi_apps&amp;IBIC_server=EDASERVE&amp;IBIWF_msgviewer=OFF&amp;IBIF_ex=CFRX3223&amp;CLICKED_ON=&amp;ROW=160&amp;COL=I1&amp;EFFDATE=FNL2016&amp;LOCATION_1=08Santa%20Barbara&amp;LOCATION_2=1Local%20only&amp;OUTPUT=EXL2K" TargetMode="External"/><Relationship Id="rId81" Type="http://schemas.openxmlformats.org/officeDocument/2006/relationships/hyperlink" Target="https://webfocus.ucop.edu/ibi_apps/WFServlet?IBIF_webapp=/ibi_apps&amp;IBIC_server=EDASERVE&amp;IBIWF_msgviewer=OFF&amp;IBIF_ex=CFRX3223&amp;CLICKED_ON=&amp;ROW=162&amp;COL=A1&amp;EFFDATE=FNL2016&amp;LOCATION_1=08Santa%20Barbara&amp;LOCATION_2=1Local%20only&amp;OUTPUT=EXL2K" TargetMode="External"/><Relationship Id="rId86" Type="http://schemas.openxmlformats.org/officeDocument/2006/relationships/hyperlink" Target="https://webfocus.ucop.edu/ibi_apps/WFServlet?IBIF_webapp=/ibi_apps&amp;IBIC_server=EDASERVE&amp;IBIWF_msgviewer=OFF&amp;IBIF_ex=CFRX3223&amp;CLICKED_ON=&amp;ROW=170&amp;COL=B1&amp;EFFDATE=FNL2016&amp;LOCATION_1=08Santa%20Barbara&amp;LOCATION_2=1Local%20only&amp;OUTPUT=EXL2K" TargetMode="External"/><Relationship Id="rId94" Type="http://schemas.openxmlformats.org/officeDocument/2006/relationships/hyperlink" Target="https://webfocus.ucop.edu/ibi_apps/WFServlet?IBIF_webapp=/ibi_apps&amp;IBIC_server=EDASERVE&amp;IBIWF_msgviewer=OFF&amp;IBIF_ex=CFRX3223&amp;CLICKED_ON=&amp;ROW=172&amp;COL=L1&amp;EFFDATE=FNL2016&amp;LOCATION_1=08Santa%20Barbara&amp;LOCATION_2=1Local%20only&amp;OUTPUT=EXL2K" TargetMode="External"/><Relationship Id="rId99" Type="http://schemas.openxmlformats.org/officeDocument/2006/relationships/hyperlink" Target="https://webfocus.ucop.edu/ibi_apps/WFServlet?IBIF_webapp=/ibi_apps&amp;IBIC_server=EDASERVE&amp;IBIWF_msgviewer=OFF&amp;IBIF_ex=CFRX3223&amp;CLICKED_ON=&amp;ROW=180&amp;COL=F1&amp;EFFDATE=FNL2016&amp;LOCATION_1=08Santa%20Barbara&amp;LOCATION_2=1Local%20only&amp;OUTPUT=EXL2K" TargetMode="External"/><Relationship Id="rId101" Type="http://schemas.openxmlformats.org/officeDocument/2006/relationships/hyperlink" Target="https://webfocus.ucop.edu/ibi_apps/WFServlet?IBIF_webapp=/ibi_apps&amp;IBIC_server=EDASERVE&amp;IBIWF_msgviewer=OFF&amp;IBIF_ex=CFRX3223&amp;CLICKED_ON=&amp;ROW=180&amp;COL=K1&amp;EFFDATE=FNL2016&amp;LOCATION_1=08Santa%20Barbara&amp;LOCATION_2=1Local%20only&amp;OUTPUT=EXL2K" TargetMode="External"/><Relationship Id="rId4" Type="http://schemas.openxmlformats.org/officeDocument/2006/relationships/hyperlink" Target="https://webfocus.ucop.edu/ibi_apps/WFServlet?IBIF_webapp=/ibi_apps&amp;IBIC_server=EDASERVE&amp;IBIWF_msgviewer=OFF&amp;IBIF_ex=CFRX3223&amp;CLICKED_ON=&amp;ROW=100&amp;COL=D1&amp;EFFDATE=FNL2016&amp;LOCATION_1=08Santa%20Barbara&amp;LOCATION_2=1Local%20only&amp;OUTPUT=EXL2K" TargetMode="External"/><Relationship Id="rId9" Type="http://schemas.openxmlformats.org/officeDocument/2006/relationships/hyperlink" Target="https://webfocus.ucop.edu/ibi_apps/WFServlet?IBIF_webapp=/ibi_apps&amp;IBIC_server=EDASERVE&amp;IBIWF_msgviewer=OFF&amp;IBIF_ex=CFRX3223&amp;CLICKED_ON=&amp;ROW=100&amp;COL=L1&amp;EFFDATE=FNL2016&amp;LOCATION_1=08Santa%20Barbara&amp;LOCATION_2=1Local%20only&amp;OUTPUT=EXL2K" TargetMode="External"/><Relationship Id="rId13" Type="http://schemas.openxmlformats.org/officeDocument/2006/relationships/hyperlink" Target="https://webfocus.ucop.edu/ibi_apps/WFServlet?IBIF_webapp=/ibi_apps&amp;IBIC_server=EDASERVE&amp;IBIWF_msgviewer=OFF&amp;IBIF_ex=CFRX3223&amp;CLICKED_ON=&amp;ROW=102&amp;COL=F1&amp;EFFDATE=FNL2016&amp;LOCATION_1=08Santa%20Barbara&amp;LOCATION_2=1Local%20only&amp;OUTPUT=EXL2K" TargetMode="External"/><Relationship Id="rId18" Type="http://schemas.openxmlformats.org/officeDocument/2006/relationships/hyperlink" Target="https://webfocus.ucop.edu/ibi_apps/WFServlet?IBIF_webapp=/ibi_apps&amp;IBIC_server=EDASERVE&amp;IBIWF_msgviewer=OFF&amp;IBIF_ex=CFRX3223&amp;CLICKED_ON=&amp;ROW=110&amp;COL=A1&amp;EFFDATE=FNL2016&amp;LOCATION_1=08Santa%20Barbara&amp;LOCATION_2=1Local%20only&amp;OUTPUT=EXL2K" TargetMode="External"/><Relationship Id="rId39" Type="http://schemas.openxmlformats.org/officeDocument/2006/relationships/hyperlink" Target="https://webfocus.ucop.edu/ibi_apps/WFServlet?IBIF_webapp=/ibi_apps&amp;IBIC_server=EDASERVE&amp;IBIWF_msgviewer=OFF&amp;IBIF_ex=CFRX3223&amp;CLICKED_ON=&amp;ROW=120&amp;COL=C1&amp;EFFDATE=FNL2016&amp;LOCATION_1=08Santa%20Barbara&amp;LOCATION_2=1Local%20only&amp;OUTPUT=EXL2K" TargetMode="External"/><Relationship Id="rId109" Type="http://schemas.openxmlformats.org/officeDocument/2006/relationships/hyperlink" Target="https://webfocus.ucop.edu/ibi_apps/WFServlet?IBIF_webapp=/ibi_apps&amp;IBIC_server=EDASERVE&amp;IBIWF_msgviewer=OFF&amp;IBIF_ex=CFRX3223&amp;CLICKED_ON=&amp;ROW=190&amp;COL=I1&amp;EFFDATE=FNL2016&amp;LOCATION_1=08Santa%20Barbara&amp;LOCATION_2=1Local%20only&amp;OUTPUT=EXL2K" TargetMode="External"/><Relationship Id="rId34" Type="http://schemas.openxmlformats.org/officeDocument/2006/relationships/hyperlink" Target="https://webfocus.ucop.edu/ibi_apps/WFServlet?IBIF_webapp=/ibi_apps&amp;IBIC_server=EDASERVE&amp;IBIWF_msgviewer=OFF&amp;IBIF_ex=CFRX3223&amp;CLICKED_ON=&amp;ROW=112&amp;COL=H1&amp;EFFDATE=FNL2016&amp;LOCATION_1=08Santa%20Barbara&amp;LOCATION_2=1Local%20only&amp;OUTPUT=EXL2K" TargetMode="External"/><Relationship Id="rId50" Type="http://schemas.openxmlformats.org/officeDocument/2006/relationships/hyperlink" Target="https://webfocus.ucop.edu/ibi_apps/WFServlet?IBIF_webapp=/ibi_apps&amp;IBIC_server=EDASERVE&amp;IBIWF_msgviewer=OFF&amp;IBIF_ex=CFRX3223&amp;CLICKED_ON=&amp;ROW=130&amp;COL=G1&amp;EFFDATE=FNL2016&amp;LOCATION_1=08Santa%20Barbara&amp;LOCATION_2=1Local%20only&amp;OUTPUT=EXL2K" TargetMode="External"/><Relationship Id="rId55" Type="http://schemas.openxmlformats.org/officeDocument/2006/relationships/hyperlink" Target="https://webfocus.ucop.edu/ibi_apps/WFServlet?IBIF_webapp=/ibi_apps&amp;IBIC_server=EDASERVE&amp;IBIWF_msgviewer=OFF&amp;IBIF_ex=CFRX3223&amp;CLICKED_ON=&amp;ROW=132&amp;COL=F1&amp;EFFDATE=FNL2016&amp;LOCATION_1=08Santa%20Barbara&amp;LOCATION_2=1Local%20only&amp;OUTPUT=EXL2K" TargetMode="External"/><Relationship Id="rId76" Type="http://schemas.openxmlformats.org/officeDocument/2006/relationships/hyperlink" Target="https://webfocus.ucop.edu/ibi_apps/WFServlet?IBIF_webapp=/ibi_apps&amp;IBIC_server=EDASERVE&amp;IBIWF_msgviewer=OFF&amp;IBIF_ex=CFRX3223&amp;CLICKED_ON=&amp;ROW=160&amp;COL=F1&amp;EFFDATE=FNL2016&amp;LOCATION_1=08Santa%20Barbara&amp;LOCATION_2=1Local%20only&amp;OUTPUT=EXL2K" TargetMode="External"/><Relationship Id="rId97" Type="http://schemas.openxmlformats.org/officeDocument/2006/relationships/hyperlink" Target="https://webfocus.ucop.edu/ibi_apps/WFServlet?IBIF_webapp=/ibi_apps&amp;IBIC_server=EDASERVE&amp;IBIWF_msgviewer=OFF&amp;IBIF_ex=CFRX3223&amp;CLICKED_ON=&amp;ROW=180&amp;COL=C1&amp;EFFDATE=FNL2016&amp;LOCATION_1=08Santa%20Barbara&amp;LOCATION_2=1Local%20only&amp;OUTPUT=EXL2K" TargetMode="External"/><Relationship Id="rId104" Type="http://schemas.openxmlformats.org/officeDocument/2006/relationships/hyperlink" Target="https://webfocus.ucop.edu/ibi_apps/WFServlet?IBIF_webapp=/ibi_apps&amp;IBIC_server=EDASERVE&amp;IBIWF_msgviewer=OFF&amp;IBIF_ex=CFRX3223&amp;CLICKED_ON=&amp;ROW=182&amp;COL=K1&amp;EFFDATE=FNL2016&amp;LOCATION_1=08Santa%20Barbara&amp;LOCATION_2=1Local%20only&amp;OUTPUT=EXL2K" TargetMode="External"/><Relationship Id="rId7" Type="http://schemas.openxmlformats.org/officeDocument/2006/relationships/hyperlink" Target="https://webfocus.ucop.edu/ibi_apps/WFServlet?IBIF_webapp=/ibi_apps&amp;IBIC_server=EDASERVE&amp;IBIWF_msgviewer=OFF&amp;IBIF_ex=CFRX3223&amp;CLICKED_ON=&amp;ROW=100&amp;COL=H1&amp;EFFDATE=FNL2016&amp;LOCATION_1=08Santa%20Barbara&amp;LOCATION_2=1Local%20only&amp;OUTPUT=EXL2K" TargetMode="External"/><Relationship Id="rId71" Type="http://schemas.openxmlformats.org/officeDocument/2006/relationships/hyperlink" Target="https://webfocus.ucop.edu/ibi_apps/WFServlet?IBIF_webapp=/ibi_apps&amp;IBIC_server=EDASERVE&amp;IBIWF_msgviewer=OFF&amp;IBIF_ex=CFRX3223&amp;CLICKED_ON=&amp;ROW=152&amp;COL=F1&amp;EFFDATE=FNL2016&amp;LOCATION_1=08Santa%20Barbara&amp;LOCATION_2=1Local%20only&amp;OUTPUT=EXL2K" TargetMode="External"/><Relationship Id="rId92" Type="http://schemas.openxmlformats.org/officeDocument/2006/relationships/hyperlink" Target="https://webfocus.ucop.edu/ibi_apps/WFServlet?IBIF_webapp=/ibi_apps&amp;IBIC_server=EDASERVE&amp;IBIWF_msgviewer=OFF&amp;IBIF_ex=CFRX3223&amp;CLICKED_ON=&amp;ROW=172&amp;COL=A1&amp;EFFDATE=FNL2016&amp;LOCATION_1=08Santa%20Barbara&amp;LOCATION_2=1Local%20only&amp;OUTPUT=EXL2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483"/>
  <sheetViews>
    <sheetView tabSelected="1" view="pageBreakPreview" zoomScale="60" zoomScaleNormal="100" workbookViewId="0">
      <pane ySplit="3" topLeftCell="A368" activePane="bottomLeft" state="frozen"/>
      <selection pane="bottomLeft" activeCell="G478" sqref="G478"/>
    </sheetView>
  </sheetViews>
  <sheetFormatPr defaultColWidth="8.875" defaultRowHeight="12.75" customHeight="1" x14ac:dyDescent="0.2"/>
  <cols>
    <col min="1" max="1" width="2.125" style="17" customWidth="1"/>
    <col min="2" max="2" width="1" style="17" customWidth="1"/>
    <col min="3" max="3" width="1.125" style="17" customWidth="1"/>
    <col min="4" max="4" width="29.25" style="17" bestFit="1" customWidth="1"/>
    <col min="5" max="5" width="12.625" style="27" customWidth="1"/>
    <col min="6" max="6" width="0.875" style="7" customWidth="1"/>
    <col min="7" max="7" width="11" style="27" customWidth="1"/>
    <col min="8" max="8" width="0.875" style="27" customWidth="1"/>
    <col min="9" max="9" width="10.625" style="27" customWidth="1"/>
    <col min="10" max="10" width="0.875" style="27" customWidth="1"/>
    <col min="11" max="11" width="10.625" style="27" customWidth="1"/>
    <col min="12" max="12" width="0.75" style="27" customWidth="1"/>
    <col min="13" max="13" width="10.625" style="27" customWidth="1"/>
    <col min="14" max="14" width="0.875" style="27" customWidth="1"/>
    <col min="15" max="15" width="10.625" style="27" customWidth="1"/>
    <col min="16" max="16" width="0.75" style="27" customWidth="1"/>
    <col min="17" max="17" width="10.625" style="27" customWidth="1"/>
    <col min="18" max="18" width="9.5" style="17" hidden="1" customWidth="1"/>
    <col min="19" max="214" width="9.5" style="17" customWidth="1"/>
    <col min="215" max="16384" width="8.875" style="17"/>
  </cols>
  <sheetData>
    <row r="1" spans="1:19" ht="21.75" customHeight="1" x14ac:dyDescent="0.2">
      <c r="A1" s="9"/>
      <c r="B1" s="9"/>
      <c r="C1" s="9"/>
      <c r="D1" s="9"/>
      <c r="E1" s="10"/>
      <c r="F1" s="11"/>
      <c r="G1" s="12"/>
      <c r="H1" s="12"/>
      <c r="I1" s="13" t="s">
        <v>0</v>
      </c>
      <c r="J1" s="12"/>
      <c r="K1" s="14"/>
      <c r="L1" s="10"/>
      <c r="M1" s="15"/>
      <c r="N1" s="15"/>
      <c r="O1" s="15" t="s">
        <v>1</v>
      </c>
      <c r="P1" s="15"/>
      <c r="Q1" s="16"/>
    </row>
    <row r="2" spans="1:19" s="18" customFormat="1" ht="33" customHeight="1" x14ac:dyDescent="0.2">
      <c r="E2" s="19" t="s">
        <v>2</v>
      </c>
      <c r="F2" s="20"/>
      <c r="G2" s="21" t="s">
        <v>3</v>
      </c>
      <c r="H2" s="21"/>
      <c r="I2" s="21"/>
      <c r="J2" s="22"/>
      <c r="K2" s="19" t="s">
        <v>4</v>
      </c>
      <c r="L2" s="23"/>
      <c r="M2" s="19" t="s">
        <v>5</v>
      </c>
      <c r="N2" s="24"/>
      <c r="O2" s="25" t="s">
        <v>6</v>
      </c>
      <c r="P2" s="24"/>
      <c r="Q2" s="26" t="s">
        <v>7</v>
      </c>
    </row>
    <row r="3" spans="1:19" ht="17.25" customHeight="1" x14ac:dyDescent="0.2">
      <c r="G3" s="28" t="s">
        <v>8</v>
      </c>
      <c r="H3" s="29"/>
      <c r="I3" s="28" t="s">
        <v>9</v>
      </c>
      <c r="J3" s="30"/>
      <c r="K3" s="31"/>
      <c r="Q3" s="32"/>
    </row>
    <row r="5" spans="1:19" ht="12.75" customHeight="1" x14ac:dyDescent="0.2">
      <c r="A5" s="33" t="s">
        <v>10</v>
      </c>
      <c r="B5" s="34"/>
    </row>
    <row r="6" spans="1:19" ht="12.75" customHeight="1" x14ac:dyDescent="0.2">
      <c r="A6" s="35"/>
    </row>
    <row r="7" spans="1:19" ht="12.75" customHeight="1" x14ac:dyDescent="0.2">
      <c r="A7" s="5"/>
      <c r="B7" s="1" t="s">
        <v>11</v>
      </c>
      <c r="E7" s="49">
        <f>G7+I7+K7</f>
        <v>2456907.44</v>
      </c>
      <c r="F7" s="48"/>
      <c r="G7" s="49">
        <v>2410583.42</v>
      </c>
      <c r="H7" s="50"/>
      <c r="I7" s="49">
        <v>-1279.9000000000001</v>
      </c>
      <c r="J7" s="50"/>
      <c r="K7" s="49">
        <v>47603.92</v>
      </c>
      <c r="L7" s="50"/>
      <c r="M7" s="49">
        <v>1598103.95</v>
      </c>
      <c r="N7" s="50"/>
      <c r="O7" s="49">
        <v>857525.49</v>
      </c>
      <c r="P7" s="50"/>
      <c r="Q7" s="49">
        <v>-1278</v>
      </c>
      <c r="R7" s="51">
        <f>E7-M7-O7-Q7</f>
        <v>2556</v>
      </c>
      <c r="S7" s="54">
        <f>E7-M7-O7+Q7</f>
        <v>0</v>
      </c>
    </row>
    <row r="8" spans="1:19" ht="12.75" customHeight="1" x14ac:dyDescent="0.2">
      <c r="A8" s="1"/>
      <c r="E8" s="36"/>
      <c r="G8" s="37"/>
      <c r="I8" s="37"/>
      <c r="K8" s="37"/>
      <c r="M8" s="37"/>
      <c r="O8" s="37"/>
      <c r="Q8" s="37"/>
    </row>
    <row r="9" spans="1:19" ht="12.75" customHeight="1" x14ac:dyDescent="0.2">
      <c r="A9" s="1"/>
      <c r="B9" s="1" t="s">
        <v>14</v>
      </c>
      <c r="E9" s="51">
        <f>G9+I9+K9</f>
        <v>5361.97</v>
      </c>
      <c r="F9" s="52"/>
      <c r="G9" s="54">
        <v>0</v>
      </c>
      <c r="H9" s="53"/>
      <c r="I9" s="54">
        <v>0</v>
      </c>
      <c r="J9" s="53"/>
      <c r="K9" s="54">
        <v>5361.97</v>
      </c>
      <c r="L9" s="53"/>
      <c r="M9" s="54">
        <v>0</v>
      </c>
      <c r="N9" s="53"/>
      <c r="O9" s="54">
        <v>5361.97</v>
      </c>
      <c r="P9" s="53"/>
      <c r="Q9" s="54">
        <v>0</v>
      </c>
      <c r="R9" s="51">
        <f>E9-M9-O9-Q9</f>
        <v>0</v>
      </c>
      <c r="S9" s="54">
        <f>E9-M9-O9+Q9</f>
        <v>0</v>
      </c>
    </row>
    <row r="10" spans="1:19" ht="12.75" customHeight="1" x14ac:dyDescent="0.2">
      <c r="A10" s="1"/>
      <c r="E10" s="36"/>
      <c r="G10" s="37"/>
      <c r="I10" s="37"/>
      <c r="K10" s="37"/>
      <c r="M10" s="37"/>
      <c r="O10" s="37"/>
      <c r="Q10" s="37"/>
    </row>
    <row r="11" spans="1:19" ht="12.75" customHeight="1" x14ac:dyDescent="0.2">
      <c r="A11" s="1"/>
      <c r="B11" s="1" t="s">
        <v>15</v>
      </c>
    </row>
    <row r="12" spans="1:19" ht="12.75" customHeight="1" x14ac:dyDescent="0.2">
      <c r="A12" s="1"/>
      <c r="B12" s="5"/>
      <c r="C12" s="1" t="s">
        <v>16</v>
      </c>
      <c r="D12" s="1"/>
      <c r="E12" s="6">
        <f>G12+I12+K12</f>
        <v>153515</v>
      </c>
      <c r="G12" s="55">
        <v>0</v>
      </c>
      <c r="H12" s="53"/>
      <c r="I12" s="55">
        <v>153515</v>
      </c>
      <c r="J12" s="53"/>
      <c r="K12" s="55">
        <v>0</v>
      </c>
      <c r="L12" s="53"/>
      <c r="M12" s="55">
        <v>100603.8</v>
      </c>
      <c r="N12" s="53"/>
      <c r="O12" s="55">
        <v>52767.199999999997</v>
      </c>
      <c r="P12" s="53"/>
      <c r="Q12" s="55">
        <v>-144</v>
      </c>
      <c r="R12" s="51">
        <f>E12-M12-O12-Q12</f>
        <v>288</v>
      </c>
      <c r="S12" s="54">
        <f>E12-M12-O12+Q12</f>
        <v>0</v>
      </c>
    </row>
    <row r="13" spans="1:19" ht="12.75" customHeight="1" x14ac:dyDescent="0.2">
      <c r="A13" s="1"/>
      <c r="B13" s="5"/>
    </row>
    <row r="14" spans="1:19" ht="12.75" customHeight="1" x14ac:dyDescent="0.2">
      <c r="A14" s="5"/>
      <c r="B14" s="5"/>
      <c r="C14" s="5"/>
      <c r="D14" s="57" t="s">
        <v>253</v>
      </c>
      <c r="E14" s="6">
        <f>SUM(E7:E12)</f>
        <v>2615784.41</v>
      </c>
      <c r="G14" s="6">
        <f>SUM(G7:G12)</f>
        <v>2410583.42</v>
      </c>
      <c r="H14" s="38"/>
      <c r="I14" s="6">
        <f>SUM(I7:I12)</f>
        <v>152235.1</v>
      </c>
      <c r="J14" s="38"/>
      <c r="K14" s="6">
        <f>SUM(K7:K12)</f>
        <v>52965.89</v>
      </c>
      <c r="L14" s="38"/>
      <c r="M14" s="6">
        <f>SUM(M7:M12)</f>
        <v>1698707.75</v>
      </c>
      <c r="N14" s="38"/>
      <c r="O14" s="6">
        <f>SUM(O7:O12)</f>
        <v>915654.65999999992</v>
      </c>
      <c r="Q14" s="6">
        <f>SUM(Q7:Q12)</f>
        <v>-1422</v>
      </c>
      <c r="R14" s="51">
        <f>E14-M14-O14-Q14</f>
        <v>2844.0000000002328</v>
      </c>
      <c r="S14" s="54">
        <f>E14-M14-O14+Q14</f>
        <v>2.3283064365386963E-10</v>
      </c>
    </row>
    <row r="15" spans="1:19" ht="12.75" customHeight="1" x14ac:dyDescent="0.2">
      <c r="A15" s="35"/>
    </row>
    <row r="16" spans="1:19" ht="12.75" customHeight="1" x14ac:dyDescent="0.2">
      <c r="A16" s="33" t="s">
        <v>254</v>
      </c>
      <c r="B16" s="34"/>
    </row>
    <row r="17" spans="1:19" ht="12.75" customHeight="1" x14ac:dyDescent="0.2">
      <c r="A17" s="35"/>
      <c r="B17" s="40"/>
    </row>
    <row r="18" spans="1:19" ht="12.75" customHeight="1" x14ac:dyDescent="0.2">
      <c r="A18" s="5"/>
      <c r="B18" s="1" t="s">
        <v>11</v>
      </c>
    </row>
    <row r="19" spans="1:19" ht="12.75" customHeight="1" x14ac:dyDescent="0.2">
      <c r="A19" s="5"/>
      <c r="B19" s="5"/>
      <c r="C19" s="1" t="s">
        <v>12</v>
      </c>
      <c r="D19" s="1"/>
      <c r="E19" s="51">
        <f>G19+I19+K19</f>
        <v>10376549.279999999</v>
      </c>
      <c r="F19" s="52"/>
      <c r="G19" s="54">
        <v>9492673.5399999991</v>
      </c>
      <c r="H19" s="53"/>
      <c r="I19" s="54">
        <v>427881.52</v>
      </c>
      <c r="J19" s="53"/>
      <c r="K19" s="54">
        <v>455994.22</v>
      </c>
      <c r="L19" s="53"/>
      <c r="M19" s="54">
        <v>7337544.0899999999</v>
      </c>
      <c r="N19" s="53"/>
      <c r="O19" s="54">
        <v>3036493.19</v>
      </c>
      <c r="P19" s="53"/>
      <c r="Q19" s="54">
        <v>-2512</v>
      </c>
      <c r="R19" s="51">
        <f>E19-M19-O19-Q19</f>
        <v>5023.9999999995343</v>
      </c>
      <c r="S19" s="54">
        <f t="shared" ref="S19:S20" si="0">E19-M19-O19+Q19</f>
        <v>-4.6566128730773926E-10</v>
      </c>
    </row>
    <row r="20" spans="1:19" ht="12.75" customHeight="1" x14ac:dyDescent="0.2">
      <c r="A20" s="5"/>
      <c r="B20" s="5"/>
      <c r="C20" s="1" t="s">
        <v>13</v>
      </c>
      <c r="D20" s="1"/>
      <c r="E20" s="6">
        <f>G20+I20+K20</f>
        <v>1797744.31</v>
      </c>
      <c r="G20" s="55">
        <v>1738143.58</v>
      </c>
      <c r="H20" s="53"/>
      <c r="I20" s="55">
        <v>34825.07</v>
      </c>
      <c r="J20" s="53"/>
      <c r="K20" s="55">
        <v>24775.66</v>
      </c>
      <c r="L20" s="53"/>
      <c r="M20" s="55">
        <v>1193258.44</v>
      </c>
      <c r="N20" s="53"/>
      <c r="O20" s="55">
        <v>604285.87</v>
      </c>
      <c r="P20" s="53"/>
      <c r="Q20" s="55">
        <v>-200</v>
      </c>
      <c r="R20" s="51">
        <f>E20-M20-O20-Q20</f>
        <v>400.00000000011642</v>
      </c>
      <c r="S20" s="54">
        <f t="shared" si="0"/>
        <v>1.1641532182693481E-10</v>
      </c>
    </row>
    <row r="21" spans="1:19" ht="12.75" customHeight="1" x14ac:dyDescent="0.2">
      <c r="A21" s="5"/>
      <c r="B21" s="35"/>
    </row>
    <row r="22" spans="1:19" ht="12.75" customHeight="1" x14ac:dyDescent="0.2">
      <c r="A22" s="5"/>
      <c r="B22" s="5"/>
      <c r="C22" s="5"/>
      <c r="D22" s="1" t="s">
        <v>2</v>
      </c>
      <c r="E22" s="6">
        <f>G22+I22+K22</f>
        <v>12174293.59</v>
      </c>
      <c r="G22" s="6">
        <f>SUM(G19:G21)</f>
        <v>11230817.119999999</v>
      </c>
      <c r="I22" s="6">
        <f>SUM(I19:I21)</f>
        <v>462706.59</v>
      </c>
      <c r="K22" s="6">
        <f>SUM(K19:K21)</f>
        <v>480769.87999999995</v>
      </c>
      <c r="M22" s="6">
        <f>SUM(M19:M21)</f>
        <v>8530802.5299999993</v>
      </c>
      <c r="O22" s="6">
        <f>SUM(O19:O21)</f>
        <v>3640779.06</v>
      </c>
      <c r="Q22" s="6">
        <f>SUM(Q19:Q21)</f>
        <v>-2712</v>
      </c>
      <c r="R22" s="51">
        <f>E22-M22-O22-Q22</f>
        <v>5424.0000000004657</v>
      </c>
      <c r="S22" s="54">
        <f>E22-M22-O22+Q22</f>
        <v>4.6566128730773926E-10</v>
      </c>
    </row>
    <row r="23" spans="1:19" ht="12.75" customHeight="1" x14ac:dyDescent="0.2">
      <c r="A23" s="35"/>
    </row>
    <row r="24" spans="1:19" ht="12.75" customHeight="1" x14ac:dyDescent="0.2">
      <c r="A24" s="5"/>
      <c r="B24" s="1" t="s">
        <v>14</v>
      </c>
      <c r="E24" s="56">
        <f>G24+I24+K24</f>
        <v>1996414.96</v>
      </c>
      <c r="G24" s="55">
        <v>104608.52</v>
      </c>
      <c r="H24" s="53"/>
      <c r="I24" s="55">
        <v>84500.23</v>
      </c>
      <c r="J24" s="53"/>
      <c r="K24" s="55">
        <v>1807306.21</v>
      </c>
      <c r="L24" s="53"/>
      <c r="M24" s="55">
        <v>1141077.8600000001</v>
      </c>
      <c r="N24" s="53"/>
      <c r="O24" s="55">
        <v>854113.1</v>
      </c>
      <c r="P24" s="53"/>
      <c r="Q24" s="55">
        <v>-1224</v>
      </c>
      <c r="R24" s="51">
        <f>E24-M24-O24-Q24</f>
        <v>2447.9999999998836</v>
      </c>
      <c r="S24" s="54">
        <f>E24-M24-O24+Q24</f>
        <v>-1.1641532182693481E-10</v>
      </c>
    </row>
    <row r="25" spans="1:19" ht="12.75" customHeight="1" x14ac:dyDescent="0.2">
      <c r="A25" s="35"/>
    </row>
    <row r="26" spans="1:19" ht="12.75" customHeight="1" x14ac:dyDescent="0.2">
      <c r="A26" s="5"/>
      <c r="B26" s="1" t="s">
        <v>15</v>
      </c>
    </row>
    <row r="27" spans="1:19" ht="12.75" customHeight="1" x14ac:dyDescent="0.2">
      <c r="A27" s="5"/>
      <c r="B27" s="5"/>
      <c r="C27" s="1" t="s">
        <v>16</v>
      </c>
      <c r="D27" s="1"/>
      <c r="E27" s="56">
        <f>G27+I27+K27</f>
        <v>153941.65</v>
      </c>
      <c r="G27" s="55">
        <v>0</v>
      </c>
      <c r="H27" s="53"/>
      <c r="I27" s="55">
        <v>153941.65</v>
      </c>
      <c r="J27" s="53"/>
      <c r="K27" s="55">
        <v>0</v>
      </c>
      <c r="L27" s="53"/>
      <c r="M27" s="55">
        <v>99799.02</v>
      </c>
      <c r="N27" s="53"/>
      <c r="O27" s="55">
        <v>54142.63</v>
      </c>
      <c r="P27" s="53"/>
      <c r="Q27" s="55">
        <v>0</v>
      </c>
      <c r="R27" s="51">
        <f>E27-M27-O27-Q27</f>
        <v>-7.2759576141834259E-12</v>
      </c>
      <c r="S27" s="54">
        <f>E27-M27-O27+Q27</f>
        <v>-7.2759576141834259E-12</v>
      </c>
    </row>
    <row r="28" spans="1:19" ht="12.75" customHeight="1" x14ac:dyDescent="0.2">
      <c r="A28" s="35"/>
      <c r="B28" s="5"/>
    </row>
    <row r="29" spans="1:19" ht="12.75" customHeight="1" x14ac:dyDescent="0.2">
      <c r="A29" s="5"/>
      <c r="B29" s="5"/>
      <c r="C29" s="5"/>
      <c r="D29" s="1" t="s">
        <v>17</v>
      </c>
    </row>
    <row r="30" spans="1:19" ht="12.75" customHeight="1" x14ac:dyDescent="0.2">
      <c r="A30" s="5"/>
      <c r="B30" s="5"/>
      <c r="C30" s="5"/>
      <c r="D30" s="1" t="s">
        <v>18</v>
      </c>
      <c r="E30" s="6">
        <f>E22+E24+E27</f>
        <v>14324650.200000001</v>
      </c>
      <c r="G30" s="6">
        <f>G22+G24+G27</f>
        <v>11335425.639999999</v>
      </c>
      <c r="I30" s="6">
        <f>I22+I24+I27</f>
        <v>701148.47000000009</v>
      </c>
      <c r="K30" s="6">
        <f>K22+K24+K27</f>
        <v>2288076.09</v>
      </c>
      <c r="M30" s="6">
        <f>M22+M24+M27</f>
        <v>9771679.4099999983</v>
      </c>
      <c r="O30" s="6">
        <f>O22+O24+O27</f>
        <v>4549034.79</v>
      </c>
      <c r="Q30" s="6">
        <f>Q22+Q24+Q27</f>
        <v>-3936</v>
      </c>
      <c r="R30" s="51">
        <f>E30-M30-O30-Q30</f>
        <v>7872.000000002794</v>
      </c>
      <c r="S30" s="54">
        <f>E30-M30-O30+Q30</f>
        <v>2.7939677238464355E-9</v>
      </c>
    </row>
    <row r="31" spans="1:19" ht="12.75" customHeight="1" x14ac:dyDescent="0.2">
      <c r="A31" s="35"/>
      <c r="E31" s="32" t="s">
        <v>19</v>
      </c>
    </row>
    <row r="32" spans="1:19" ht="12.75" customHeight="1" x14ac:dyDescent="0.2">
      <c r="A32" s="33" t="s">
        <v>250</v>
      </c>
      <c r="B32" s="34"/>
    </row>
    <row r="33" spans="1:19" ht="12.75" customHeight="1" x14ac:dyDescent="0.2">
      <c r="A33" s="35"/>
    </row>
    <row r="34" spans="1:19" ht="12.75" customHeight="1" x14ac:dyDescent="0.2">
      <c r="A34" s="5"/>
      <c r="B34" s="1" t="s">
        <v>11</v>
      </c>
    </row>
    <row r="35" spans="1:19" ht="12.75" customHeight="1" x14ac:dyDescent="0.2">
      <c r="A35" s="5"/>
      <c r="B35" s="5"/>
      <c r="C35" s="1" t="s">
        <v>20</v>
      </c>
      <c r="D35" s="1"/>
      <c r="E35" s="32">
        <f t="shared" ref="E35:E40" si="1">SUM(G35:K35)</f>
        <v>5416587.5899999999</v>
      </c>
      <c r="G35" s="54">
        <v>4943838.66</v>
      </c>
      <c r="H35" s="53"/>
      <c r="I35" s="54">
        <v>112210.45</v>
      </c>
      <c r="J35" s="53"/>
      <c r="K35" s="54">
        <v>360538.48</v>
      </c>
      <c r="L35" s="53"/>
      <c r="M35" s="54">
        <v>3751410.07</v>
      </c>
      <c r="N35" s="53"/>
      <c r="O35" s="54">
        <v>2013976</v>
      </c>
      <c r="P35" s="53"/>
      <c r="Q35" s="54">
        <v>348798.48</v>
      </c>
      <c r="R35" s="51">
        <f t="shared" ref="R35:R40" si="2">E35-M35-O35-Q35</f>
        <v>-697596.96</v>
      </c>
      <c r="S35" s="54">
        <f t="shared" ref="S35:S41" si="3">E35-M35-O35+Q35</f>
        <v>0</v>
      </c>
    </row>
    <row r="36" spans="1:19" ht="12.75" customHeight="1" x14ac:dyDescent="0.2">
      <c r="A36" s="5"/>
      <c r="B36" s="5"/>
      <c r="C36" s="1" t="s">
        <v>21</v>
      </c>
      <c r="D36" s="1"/>
      <c r="E36" s="32">
        <f t="shared" si="1"/>
        <v>9305160.709999999</v>
      </c>
      <c r="G36" s="54">
        <v>8597741.6899999995</v>
      </c>
      <c r="H36" s="53"/>
      <c r="I36" s="54">
        <v>190952.34</v>
      </c>
      <c r="J36" s="53"/>
      <c r="K36" s="54">
        <v>516466.68</v>
      </c>
      <c r="L36" s="53"/>
      <c r="M36" s="54">
        <v>6499246.5999999996</v>
      </c>
      <c r="N36" s="53"/>
      <c r="O36" s="54">
        <v>2811740.65</v>
      </c>
      <c r="P36" s="53"/>
      <c r="Q36" s="54">
        <v>5826.54</v>
      </c>
      <c r="R36" s="51">
        <f t="shared" si="2"/>
        <v>-11653.080000000504</v>
      </c>
      <c r="S36" s="54">
        <f t="shared" si="3"/>
        <v>-5.0295057008042932E-10</v>
      </c>
    </row>
    <row r="37" spans="1:19" ht="12.75" customHeight="1" x14ac:dyDescent="0.2">
      <c r="A37" s="5"/>
      <c r="B37" s="5"/>
      <c r="C37" s="1" t="s">
        <v>22</v>
      </c>
      <c r="D37" s="1"/>
      <c r="E37" s="32">
        <f t="shared" si="1"/>
        <v>16659719.869999999</v>
      </c>
      <c r="G37" s="54">
        <v>12387356.119999999</v>
      </c>
      <c r="H37" s="53"/>
      <c r="I37" s="54">
        <v>3762099.64</v>
      </c>
      <c r="J37" s="53"/>
      <c r="K37" s="54">
        <v>510264.11</v>
      </c>
      <c r="L37" s="53"/>
      <c r="M37" s="54">
        <v>10310833.32</v>
      </c>
      <c r="N37" s="53"/>
      <c r="O37" s="54">
        <v>9852162.5399999991</v>
      </c>
      <c r="P37" s="53"/>
      <c r="Q37" s="54">
        <v>3503275.99</v>
      </c>
      <c r="R37" s="51">
        <f t="shared" si="2"/>
        <v>-7006551.9800000004</v>
      </c>
      <c r="S37" s="54">
        <f t="shared" si="3"/>
        <v>0</v>
      </c>
    </row>
    <row r="38" spans="1:19" ht="12.75" customHeight="1" x14ac:dyDescent="0.2">
      <c r="A38" s="5"/>
      <c r="B38" s="5"/>
      <c r="C38" s="1" t="s">
        <v>23</v>
      </c>
      <c r="D38" s="1"/>
      <c r="E38" s="32">
        <f t="shared" si="1"/>
        <v>58461.05</v>
      </c>
      <c r="G38" s="54">
        <v>40301.65</v>
      </c>
      <c r="H38" s="53"/>
      <c r="I38" s="54">
        <v>0</v>
      </c>
      <c r="J38" s="53"/>
      <c r="K38" s="54">
        <v>18159.400000000001</v>
      </c>
      <c r="L38" s="53"/>
      <c r="M38" s="54">
        <v>0</v>
      </c>
      <c r="N38" s="53"/>
      <c r="O38" s="54">
        <v>58461.05</v>
      </c>
      <c r="P38" s="53"/>
      <c r="Q38" s="54">
        <v>0</v>
      </c>
      <c r="R38" s="51">
        <f t="shared" si="2"/>
        <v>0</v>
      </c>
      <c r="S38" s="54">
        <f t="shared" si="3"/>
        <v>0</v>
      </c>
    </row>
    <row r="39" spans="1:19" ht="12.75" customHeight="1" x14ac:dyDescent="0.2">
      <c r="A39" s="5"/>
      <c r="B39" s="5"/>
      <c r="C39" s="1" t="s">
        <v>24</v>
      </c>
      <c r="D39" s="1"/>
      <c r="E39" s="36">
        <f t="shared" si="1"/>
        <v>7307640.3200000003</v>
      </c>
      <c r="G39" s="54">
        <v>6367755.7599999998</v>
      </c>
      <c r="H39" s="53"/>
      <c r="I39" s="54">
        <v>797196.86</v>
      </c>
      <c r="J39" s="53"/>
      <c r="K39" s="54">
        <v>142687.70000000001</v>
      </c>
      <c r="L39" s="53"/>
      <c r="M39" s="54">
        <v>5193860.83</v>
      </c>
      <c r="N39" s="53"/>
      <c r="O39" s="54">
        <v>3528919.98</v>
      </c>
      <c r="P39" s="53"/>
      <c r="Q39" s="54">
        <v>1415140.49</v>
      </c>
      <c r="R39" s="51">
        <f t="shared" si="2"/>
        <v>-2830280.9799999995</v>
      </c>
      <c r="S39" s="54">
        <f t="shared" si="3"/>
        <v>0</v>
      </c>
    </row>
    <row r="40" spans="1:19" ht="12.75" customHeight="1" x14ac:dyDescent="0.2">
      <c r="A40" s="5"/>
      <c r="B40" s="5"/>
      <c r="C40" s="1" t="s">
        <v>236</v>
      </c>
      <c r="D40" s="1"/>
      <c r="E40" s="36">
        <f t="shared" si="1"/>
        <v>66628.429999999993</v>
      </c>
      <c r="G40" s="54">
        <v>0</v>
      </c>
      <c r="H40" s="53"/>
      <c r="I40" s="54">
        <v>0</v>
      </c>
      <c r="J40" s="53"/>
      <c r="K40" s="54">
        <v>66628.429999999993</v>
      </c>
      <c r="L40" s="53"/>
      <c r="M40" s="54">
        <v>62360.639999999999</v>
      </c>
      <c r="N40" s="53"/>
      <c r="O40" s="54">
        <v>4267.79</v>
      </c>
      <c r="P40" s="53"/>
      <c r="Q40" s="54">
        <v>0</v>
      </c>
      <c r="R40" s="51">
        <f t="shared" si="2"/>
        <v>-6.3664629124104977E-12</v>
      </c>
      <c r="S40" s="54">
        <f t="shared" si="3"/>
        <v>-6.3664629124104977E-12</v>
      </c>
    </row>
    <row r="41" spans="1:19" ht="12.75" customHeight="1" x14ac:dyDescent="0.2">
      <c r="A41" s="5"/>
      <c r="B41" s="5"/>
      <c r="C41" s="1" t="s">
        <v>25</v>
      </c>
      <c r="D41" s="1"/>
      <c r="E41" s="56">
        <f>G41+I41+K41</f>
        <v>7093550.0199999996</v>
      </c>
      <c r="G41" s="55">
        <v>6626456.8099999996</v>
      </c>
      <c r="H41" s="53"/>
      <c r="I41" s="55">
        <v>194500.38</v>
      </c>
      <c r="J41" s="53"/>
      <c r="K41" s="55">
        <v>272592.83</v>
      </c>
      <c r="L41" s="53"/>
      <c r="M41" s="55">
        <v>4480722.18</v>
      </c>
      <c r="N41" s="53"/>
      <c r="O41" s="55">
        <v>2643577.62</v>
      </c>
      <c r="P41" s="53"/>
      <c r="Q41" s="55">
        <v>30749.78</v>
      </c>
      <c r="R41" s="51">
        <f>E41-M41-O41-Q41</f>
        <v>-61499.56000000026</v>
      </c>
      <c r="S41" s="54">
        <f t="shared" si="3"/>
        <v>-2.6193447411060333E-10</v>
      </c>
    </row>
    <row r="42" spans="1:19" ht="12.75" customHeight="1" x14ac:dyDescent="0.2">
      <c r="A42" s="35"/>
    </row>
    <row r="43" spans="1:19" ht="12.75" customHeight="1" x14ac:dyDescent="0.2">
      <c r="A43" s="5"/>
      <c r="B43" s="5"/>
      <c r="C43" s="5"/>
      <c r="D43" s="1" t="s">
        <v>2</v>
      </c>
      <c r="E43" s="6">
        <f>G43+I43+K43</f>
        <v>45907747.990000002</v>
      </c>
      <c r="G43" s="6">
        <f>SUM(G35:G41)</f>
        <v>38963450.689999998</v>
      </c>
      <c r="I43" s="6">
        <f>SUM(I35:I41)</f>
        <v>5056959.67</v>
      </c>
      <c r="K43" s="6">
        <f>SUM(K35:K41)</f>
        <v>1887337.63</v>
      </c>
      <c r="M43" s="6">
        <f>SUM(M35:M41)</f>
        <v>30298433.640000001</v>
      </c>
      <c r="O43" s="6">
        <f>SUM(O35:O41)</f>
        <v>20913105.629999999</v>
      </c>
      <c r="Q43" s="6">
        <f>SUM(Q35:Q41)</f>
        <v>5303791.28</v>
      </c>
      <c r="R43" s="51">
        <f>E43-M43-O43-Q43</f>
        <v>-10607582.559999999</v>
      </c>
      <c r="S43" s="54">
        <f>E43-M43-O43+Q43</f>
        <v>0</v>
      </c>
    </row>
    <row r="44" spans="1:19" ht="12.75" customHeight="1" x14ac:dyDescent="0.2">
      <c r="A44" s="35"/>
    </row>
    <row r="45" spans="1:19" ht="12.75" customHeight="1" x14ac:dyDescent="0.2">
      <c r="A45" s="5"/>
      <c r="B45" s="1" t="s">
        <v>14</v>
      </c>
    </row>
    <row r="46" spans="1:19" ht="12.75" customHeight="1" x14ac:dyDescent="0.2">
      <c r="A46" s="5"/>
      <c r="B46" s="5"/>
      <c r="C46" s="1" t="s">
        <v>20</v>
      </c>
      <c r="D46" s="5"/>
      <c r="E46" s="32">
        <f t="shared" ref="E46:E56" si="4">SUM(G46:K46)</f>
        <v>8070402.4299999997</v>
      </c>
      <c r="G46" s="54">
        <v>393458.68</v>
      </c>
      <c r="H46" s="53"/>
      <c r="I46" s="54">
        <v>362978.83</v>
      </c>
      <c r="J46" s="53"/>
      <c r="K46" s="54">
        <v>7313964.9199999999</v>
      </c>
      <c r="L46" s="53"/>
      <c r="M46" s="54">
        <v>3146751.02</v>
      </c>
      <c r="N46" s="53"/>
      <c r="O46" s="54">
        <v>4923329.41</v>
      </c>
      <c r="P46" s="53"/>
      <c r="Q46" s="54">
        <v>-322</v>
      </c>
      <c r="R46" s="51">
        <f t="shared" ref="R46:R56" si="5">E46-M46-O46-Q46</f>
        <v>644</v>
      </c>
      <c r="S46" s="54">
        <f t="shared" ref="S46:S57" si="6">E46-M46-O46+Q46</f>
        <v>0</v>
      </c>
    </row>
    <row r="47" spans="1:19" ht="12.75" customHeight="1" x14ac:dyDescent="0.2">
      <c r="A47" s="5"/>
      <c r="B47" s="5"/>
      <c r="C47" s="1" t="s">
        <v>21</v>
      </c>
      <c r="D47" s="1"/>
      <c r="E47" s="32">
        <f t="shared" si="4"/>
        <v>8260475.7199999997</v>
      </c>
      <c r="G47" s="54">
        <v>154893.01999999999</v>
      </c>
      <c r="H47" s="53"/>
      <c r="I47" s="54">
        <v>116823.24</v>
      </c>
      <c r="J47" s="53"/>
      <c r="K47" s="54">
        <v>7988759.46</v>
      </c>
      <c r="L47" s="53"/>
      <c r="M47" s="54">
        <v>4422639.09</v>
      </c>
      <c r="N47" s="53"/>
      <c r="O47" s="54">
        <v>3837399.63</v>
      </c>
      <c r="P47" s="53"/>
      <c r="Q47" s="54">
        <v>-437</v>
      </c>
      <c r="R47" s="51">
        <f t="shared" si="5"/>
        <v>874</v>
      </c>
      <c r="S47" s="54">
        <f t="shared" si="6"/>
        <v>0</v>
      </c>
    </row>
    <row r="48" spans="1:19" ht="12.75" customHeight="1" x14ac:dyDescent="0.2">
      <c r="A48" s="5"/>
      <c r="B48" s="5"/>
      <c r="C48" s="1" t="s">
        <v>26</v>
      </c>
      <c r="D48" s="1"/>
      <c r="E48" s="32">
        <f t="shared" si="4"/>
        <v>0</v>
      </c>
      <c r="G48" s="54"/>
      <c r="H48" s="53"/>
      <c r="I48" s="54"/>
      <c r="J48" s="53"/>
      <c r="K48" s="54"/>
      <c r="L48" s="53"/>
      <c r="M48" s="54"/>
      <c r="N48" s="53"/>
      <c r="O48" s="54"/>
      <c r="P48" s="53"/>
      <c r="Q48" s="54"/>
      <c r="R48" s="51">
        <f t="shared" si="5"/>
        <v>0</v>
      </c>
      <c r="S48" s="54">
        <f t="shared" si="6"/>
        <v>0</v>
      </c>
    </row>
    <row r="49" spans="1:19" ht="12.75" customHeight="1" x14ac:dyDescent="0.2">
      <c r="A49" s="5"/>
      <c r="B49" s="5"/>
      <c r="C49" s="1" t="s">
        <v>22</v>
      </c>
      <c r="D49" s="1"/>
      <c r="E49" s="32">
        <f t="shared" si="4"/>
        <v>12006872.030000001</v>
      </c>
      <c r="G49" s="54">
        <v>119907.11</v>
      </c>
      <c r="H49" s="53"/>
      <c r="I49" s="54">
        <v>127626.36</v>
      </c>
      <c r="J49" s="53"/>
      <c r="K49" s="54">
        <f>11786697.6-27359.04</f>
        <v>11759338.560000001</v>
      </c>
      <c r="L49" s="53"/>
      <c r="M49" s="54">
        <f>5098299.44-27359.04</f>
        <v>5070940.4000000004</v>
      </c>
      <c r="N49" s="53"/>
      <c r="O49" s="54">
        <v>6935761.6299999999</v>
      </c>
      <c r="P49" s="53"/>
      <c r="Q49" s="54">
        <v>-170</v>
      </c>
      <c r="R49" s="51">
        <f t="shared" si="5"/>
        <v>340.00000000093132</v>
      </c>
      <c r="S49" s="54">
        <f t="shared" si="6"/>
        <v>9.3132257461547852E-10</v>
      </c>
    </row>
    <row r="50" spans="1:19" ht="12.75" customHeight="1" x14ac:dyDescent="0.2">
      <c r="A50" s="5"/>
      <c r="B50" s="5"/>
      <c r="C50" s="1" t="s">
        <v>255</v>
      </c>
      <c r="D50" s="1"/>
      <c r="E50" s="32">
        <f>SUM(G50:K50)</f>
        <v>58284.480000000003</v>
      </c>
      <c r="G50" s="54">
        <v>58284.480000000003</v>
      </c>
      <c r="H50" s="53"/>
      <c r="I50" s="54">
        <v>0</v>
      </c>
      <c r="J50" s="53"/>
      <c r="K50" s="54">
        <v>0</v>
      </c>
      <c r="L50" s="53"/>
      <c r="M50" s="54">
        <v>39822.519999999997</v>
      </c>
      <c r="N50" s="53"/>
      <c r="O50" s="54">
        <v>18461.96</v>
      </c>
      <c r="P50" s="53"/>
      <c r="Q50" s="54">
        <v>0</v>
      </c>
      <c r="R50" s="51">
        <f>E50-M50-O50-Q50</f>
        <v>7.2759576141834259E-12</v>
      </c>
      <c r="S50" s="54">
        <f t="shared" si="6"/>
        <v>7.2759576141834259E-12</v>
      </c>
    </row>
    <row r="51" spans="1:19" ht="12.75" customHeight="1" x14ac:dyDescent="0.2">
      <c r="A51" s="5"/>
      <c r="B51" s="5"/>
      <c r="C51" s="1" t="s">
        <v>24</v>
      </c>
      <c r="D51" s="1"/>
      <c r="E51" s="36">
        <f t="shared" si="4"/>
        <v>8371045.46</v>
      </c>
      <c r="F51" s="42"/>
      <c r="G51" s="54">
        <v>108699.92</v>
      </c>
      <c r="H51" s="53"/>
      <c r="I51" s="54">
        <v>7956.3</v>
      </c>
      <c r="J51" s="53"/>
      <c r="K51" s="54">
        <v>8254389.2400000002</v>
      </c>
      <c r="L51" s="53"/>
      <c r="M51" s="54">
        <v>3386522.5</v>
      </c>
      <c r="N51" s="53"/>
      <c r="O51" s="54">
        <v>4984192.96</v>
      </c>
      <c r="P51" s="53"/>
      <c r="Q51" s="54">
        <v>-330</v>
      </c>
      <c r="R51" s="51">
        <f t="shared" si="5"/>
        <v>660</v>
      </c>
      <c r="S51" s="54">
        <f t="shared" si="6"/>
        <v>0</v>
      </c>
    </row>
    <row r="52" spans="1:19" ht="12.75" customHeight="1" x14ac:dyDescent="0.2">
      <c r="A52" s="5"/>
      <c r="B52" s="5"/>
      <c r="C52" s="1" t="s">
        <v>27</v>
      </c>
      <c r="D52" s="1"/>
      <c r="E52" s="36">
        <f t="shared" si="4"/>
        <v>9157414.9199999999</v>
      </c>
      <c r="G52" s="54">
        <v>778237.32</v>
      </c>
      <c r="H52" s="53"/>
      <c r="I52" s="54">
        <v>760614.52</v>
      </c>
      <c r="J52" s="53"/>
      <c r="K52" s="54">
        <v>7618563.0800000001</v>
      </c>
      <c r="L52" s="53"/>
      <c r="M52" s="54">
        <v>4201052.25</v>
      </c>
      <c r="N52" s="53"/>
      <c r="O52" s="54">
        <v>5551916.9199999999</v>
      </c>
      <c r="P52" s="53"/>
      <c r="Q52" s="54">
        <v>595554.25</v>
      </c>
      <c r="R52" s="51">
        <f t="shared" si="5"/>
        <v>-1191108.5</v>
      </c>
      <c r="S52" s="54">
        <f t="shared" si="6"/>
        <v>0</v>
      </c>
    </row>
    <row r="53" spans="1:19" ht="12.75" customHeight="1" x14ac:dyDescent="0.2">
      <c r="A53" s="5"/>
      <c r="B53" s="5"/>
      <c r="C53" s="1" t="s">
        <v>236</v>
      </c>
      <c r="D53" s="1"/>
      <c r="E53" s="36">
        <f t="shared" si="4"/>
        <v>4834193.68</v>
      </c>
      <c r="G53" s="54">
        <v>345969.53</v>
      </c>
      <c r="H53" s="53"/>
      <c r="I53" s="54">
        <v>232022.98</v>
      </c>
      <c r="J53" s="53"/>
      <c r="K53" s="54">
        <v>4256201.17</v>
      </c>
      <c r="L53" s="53"/>
      <c r="M53" s="54">
        <v>1910214.03</v>
      </c>
      <c r="N53" s="53"/>
      <c r="O53" s="54">
        <v>3638237.65</v>
      </c>
      <c r="P53" s="53"/>
      <c r="Q53" s="54">
        <v>714258</v>
      </c>
      <c r="R53" s="51">
        <f t="shared" si="5"/>
        <v>-1428516.0000000005</v>
      </c>
      <c r="S53" s="54">
        <f t="shared" si="6"/>
        <v>0</v>
      </c>
    </row>
    <row r="54" spans="1:19" ht="12.75" customHeight="1" x14ac:dyDescent="0.2">
      <c r="A54" s="5"/>
      <c r="B54" s="5"/>
      <c r="C54" s="1" t="s">
        <v>25</v>
      </c>
      <c r="D54" s="1"/>
      <c r="E54" s="36">
        <f t="shared" si="4"/>
        <v>2639304.04</v>
      </c>
      <c r="G54" s="54">
        <v>65002.68</v>
      </c>
      <c r="H54" s="53"/>
      <c r="I54" s="54">
        <v>40216.97</v>
      </c>
      <c r="J54" s="53"/>
      <c r="K54" s="54">
        <v>2534084.39</v>
      </c>
      <c r="L54" s="53"/>
      <c r="M54" s="54">
        <v>1517796.84</v>
      </c>
      <c r="N54" s="53"/>
      <c r="O54" s="54">
        <v>1121397.2</v>
      </c>
      <c r="P54" s="53"/>
      <c r="Q54" s="54">
        <v>-110</v>
      </c>
      <c r="R54" s="51"/>
      <c r="S54" s="54"/>
    </row>
    <row r="55" spans="1:19" ht="12.75" customHeight="1" x14ac:dyDescent="0.2">
      <c r="A55" s="5"/>
      <c r="B55" s="5"/>
      <c r="C55" s="1" t="s">
        <v>229</v>
      </c>
      <c r="D55" s="2"/>
      <c r="E55" s="36">
        <f t="shared" si="4"/>
        <v>1265004.01</v>
      </c>
      <c r="G55" s="54">
        <v>0</v>
      </c>
      <c r="H55" s="53"/>
      <c r="I55" s="54">
        <v>0</v>
      </c>
      <c r="J55" s="53"/>
      <c r="K55" s="54">
        <v>1265004.01</v>
      </c>
      <c r="L55" s="53"/>
      <c r="M55" s="54">
        <v>706779.55</v>
      </c>
      <c r="N55" s="53"/>
      <c r="O55" s="54">
        <v>556027.46</v>
      </c>
      <c r="P55" s="53"/>
      <c r="Q55" s="54">
        <v>-2197</v>
      </c>
      <c r="R55" s="51"/>
      <c r="S55" s="54"/>
    </row>
    <row r="56" spans="1:19" ht="12.75" customHeight="1" x14ac:dyDescent="0.2">
      <c r="A56" s="5"/>
      <c r="B56" s="5"/>
      <c r="C56" s="1" t="s">
        <v>279</v>
      </c>
      <c r="D56" s="1"/>
      <c r="E56" s="36">
        <f t="shared" si="4"/>
        <v>259960.07</v>
      </c>
      <c r="G56" s="54">
        <v>0</v>
      </c>
      <c r="H56" s="53"/>
      <c r="I56" s="54">
        <v>0</v>
      </c>
      <c r="J56" s="53"/>
      <c r="K56" s="54">
        <v>259960.07</v>
      </c>
      <c r="L56" s="53"/>
      <c r="M56" s="54">
        <v>177630.14</v>
      </c>
      <c r="N56" s="53"/>
      <c r="O56" s="54">
        <v>82329.929999999993</v>
      </c>
      <c r="P56" s="53"/>
      <c r="Q56" s="54">
        <v>0</v>
      </c>
      <c r="R56" s="51">
        <f t="shared" si="5"/>
        <v>0</v>
      </c>
      <c r="S56" s="54">
        <f t="shared" si="6"/>
        <v>0</v>
      </c>
    </row>
    <row r="57" spans="1:19" ht="12.75" customHeight="1" x14ac:dyDescent="0.2">
      <c r="A57" s="5"/>
      <c r="B57" s="5"/>
      <c r="C57" s="1" t="s">
        <v>280</v>
      </c>
      <c r="D57" s="2"/>
      <c r="E57" s="56">
        <f>G57+I57+K57</f>
        <v>1718675.12</v>
      </c>
      <c r="G57" s="55">
        <v>0</v>
      </c>
      <c r="H57" s="53"/>
      <c r="I57" s="55">
        <v>0</v>
      </c>
      <c r="J57" s="53"/>
      <c r="K57" s="55">
        <v>1718675.12</v>
      </c>
      <c r="L57" s="53"/>
      <c r="M57" s="55">
        <v>233554.95</v>
      </c>
      <c r="N57" s="53"/>
      <c r="O57" s="55">
        <v>1485120.17</v>
      </c>
      <c r="P57" s="53"/>
      <c r="Q57" s="55">
        <v>0</v>
      </c>
      <c r="R57" s="51">
        <f>E57-M57-O57-Q57</f>
        <v>2.3283064365386963E-10</v>
      </c>
      <c r="S57" s="54">
        <f t="shared" si="6"/>
        <v>2.3283064365386963E-10</v>
      </c>
    </row>
    <row r="58" spans="1:19" ht="12.75" customHeight="1" x14ac:dyDescent="0.2">
      <c r="A58" s="35"/>
      <c r="J58" s="32"/>
      <c r="L58" s="36"/>
      <c r="N58" s="36"/>
      <c r="P58" s="36"/>
    </row>
    <row r="59" spans="1:19" ht="12.75" customHeight="1" x14ac:dyDescent="0.2">
      <c r="A59" s="5"/>
      <c r="B59" s="5"/>
      <c r="C59" s="5"/>
      <c r="D59" s="1" t="s">
        <v>2</v>
      </c>
      <c r="E59" s="6">
        <f>G59+I59+K59</f>
        <v>56641631.959999993</v>
      </c>
      <c r="F59" s="42"/>
      <c r="G59" s="6">
        <f>SUM(G46:G57)</f>
        <v>2024452.7399999998</v>
      </c>
      <c r="I59" s="6">
        <f>SUM(I46:I57)</f>
        <v>1648239.2</v>
      </c>
      <c r="J59" s="32"/>
      <c r="K59" s="6">
        <f>SUM(K46:K57)</f>
        <v>52968940.019999996</v>
      </c>
      <c r="L59" s="36"/>
      <c r="M59" s="6">
        <f>SUM(M46:M57)</f>
        <v>24813703.290000003</v>
      </c>
      <c r="N59" s="36"/>
      <c r="O59" s="6">
        <f>SUM(O46:O57)</f>
        <v>33134174.919999994</v>
      </c>
      <c r="P59" s="36"/>
      <c r="Q59" s="6">
        <f>SUM(Q46:Q57)</f>
        <v>1306246.25</v>
      </c>
      <c r="R59" s="51">
        <f>E59-M59-O59-Q59</f>
        <v>-2612492.5000000037</v>
      </c>
      <c r="S59" s="54">
        <f>E59-M59-O59+Q59</f>
        <v>-3.7252902984619141E-9</v>
      </c>
    </row>
    <row r="60" spans="1:19" ht="12.75" customHeight="1" x14ac:dyDescent="0.2">
      <c r="A60" s="5"/>
      <c r="B60" s="5"/>
      <c r="C60" s="5"/>
      <c r="D60" s="1"/>
      <c r="E60" s="36"/>
      <c r="F60" s="42"/>
      <c r="G60" s="36"/>
      <c r="I60" s="36"/>
      <c r="J60" s="32"/>
      <c r="K60" s="36"/>
      <c r="L60" s="36"/>
      <c r="M60" s="36"/>
      <c r="N60" s="36"/>
      <c r="O60" s="36"/>
      <c r="P60" s="36"/>
      <c r="Q60" s="36"/>
      <c r="R60" s="51"/>
    </row>
    <row r="61" spans="1:19" ht="12.75" customHeight="1" x14ac:dyDescent="0.2">
      <c r="A61" s="5"/>
      <c r="B61" s="1" t="s">
        <v>15</v>
      </c>
      <c r="J61" s="32"/>
      <c r="L61" s="36"/>
      <c r="N61" s="36"/>
      <c r="P61" s="36"/>
    </row>
    <row r="62" spans="1:19" ht="12.75" customHeight="1" x14ac:dyDescent="0.2">
      <c r="A62" s="5"/>
      <c r="B62" s="5"/>
      <c r="C62" s="1" t="s">
        <v>16</v>
      </c>
      <c r="D62" s="1"/>
      <c r="E62" s="32">
        <f>SUM(G62:K62)</f>
        <v>8453770.4499999993</v>
      </c>
      <c r="G62" s="54">
        <v>6264023.1900000004</v>
      </c>
      <c r="H62" s="53"/>
      <c r="I62" s="54">
        <v>1790080.43</v>
      </c>
      <c r="J62" s="53"/>
      <c r="K62" s="54">
        <v>399666.83</v>
      </c>
      <c r="L62" s="53"/>
      <c r="M62" s="54">
        <v>5479041.8799999999</v>
      </c>
      <c r="N62" s="53"/>
      <c r="O62" s="54">
        <v>2975364.23</v>
      </c>
      <c r="P62" s="53"/>
      <c r="Q62" s="54">
        <v>635.66</v>
      </c>
      <c r="R62" s="51">
        <f>E62-M62-O62-Q62</f>
        <v>-1271.3200000006145</v>
      </c>
      <c r="S62" s="54">
        <f t="shared" ref="S62:S63" si="7">E62-M62-O62+Q62</f>
        <v>-6.1470473156077787E-10</v>
      </c>
    </row>
    <row r="63" spans="1:19" ht="12.75" customHeight="1" x14ac:dyDescent="0.2">
      <c r="A63" s="5"/>
      <c r="B63" s="5"/>
      <c r="C63" s="1" t="s">
        <v>28</v>
      </c>
      <c r="D63" s="1"/>
      <c r="E63" s="56">
        <f>G63+I63+K63</f>
        <v>122229.47</v>
      </c>
      <c r="G63" s="55">
        <v>62639.360000000001</v>
      </c>
      <c r="H63" s="53"/>
      <c r="I63" s="55">
        <v>59590.11</v>
      </c>
      <c r="J63" s="53"/>
      <c r="K63" s="55">
        <v>0</v>
      </c>
      <c r="L63" s="53"/>
      <c r="M63" s="55">
        <v>143571.31</v>
      </c>
      <c r="N63" s="53"/>
      <c r="O63" s="55">
        <v>77830.17</v>
      </c>
      <c r="P63" s="53"/>
      <c r="Q63" s="55">
        <v>99172.01</v>
      </c>
      <c r="R63" s="51">
        <f>E63-M63-O63-Q63</f>
        <v>-198344.02</v>
      </c>
      <c r="S63" s="54">
        <f t="shared" si="7"/>
        <v>0</v>
      </c>
    </row>
    <row r="64" spans="1:19" ht="12.75" customHeight="1" x14ac:dyDescent="0.2">
      <c r="A64" s="1" t="s">
        <v>19</v>
      </c>
      <c r="E64" s="32"/>
      <c r="J64" s="32"/>
      <c r="N64" s="36"/>
      <c r="P64" s="36"/>
    </row>
    <row r="65" spans="1:19" ht="12.75" customHeight="1" x14ac:dyDescent="0.2">
      <c r="A65" s="5"/>
      <c r="B65" s="5"/>
      <c r="C65" s="5"/>
      <c r="D65" s="1" t="s">
        <v>2</v>
      </c>
      <c r="E65" s="6">
        <f>G65+I65+K65</f>
        <v>8575999.9199999999</v>
      </c>
      <c r="G65" s="6">
        <f>SUM(G62:G63)</f>
        <v>6326662.5500000007</v>
      </c>
      <c r="I65" s="6">
        <f>SUM(I62:I63)</f>
        <v>1849670.54</v>
      </c>
      <c r="K65" s="6">
        <f>SUM(K62:K63)</f>
        <v>399666.83</v>
      </c>
      <c r="M65" s="6">
        <f>SUM(M62:M63)</f>
        <v>5622613.1899999995</v>
      </c>
      <c r="O65" s="6">
        <f>SUM(O62:O63)</f>
        <v>3053194.4</v>
      </c>
      <c r="Q65" s="6">
        <f>SUM(Q62:Q63)</f>
        <v>99807.67</v>
      </c>
      <c r="R65" s="51">
        <f>E65-M65-O65-Q65</f>
        <v>-199615.33999999944</v>
      </c>
      <c r="S65" s="54">
        <f>E65-M65-O65+Q65</f>
        <v>5.3842086344957352E-10</v>
      </c>
    </row>
    <row r="66" spans="1:19" ht="12.75" customHeight="1" x14ac:dyDescent="0.2">
      <c r="A66" s="35"/>
    </row>
    <row r="67" spans="1:19" ht="12.75" customHeight="1" x14ac:dyDescent="0.2">
      <c r="A67" s="5"/>
      <c r="B67" s="5"/>
      <c r="C67" s="5"/>
      <c r="D67" s="1" t="s">
        <v>29</v>
      </c>
      <c r="E67" s="6">
        <f>E65+E59+E43</f>
        <v>111125379.87</v>
      </c>
      <c r="G67" s="6">
        <f>G65+G59+G43</f>
        <v>47314565.979999997</v>
      </c>
      <c r="H67" s="32"/>
      <c r="I67" s="6">
        <f>I65+I59+I43</f>
        <v>8554869.4100000001</v>
      </c>
      <c r="J67" s="32"/>
      <c r="K67" s="6">
        <f>K65+K59+K43</f>
        <v>55255944.479999997</v>
      </c>
      <c r="L67" s="32"/>
      <c r="M67" s="6">
        <f>M65+M59+M43</f>
        <v>60734750.120000005</v>
      </c>
      <c r="N67" s="32"/>
      <c r="O67" s="6">
        <f>O65+O59+O43</f>
        <v>57100474.949999988</v>
      </c>
      <c r="P67" s="32"/>
      <c r="Q67" s="6">
        <f>Q65+Q59+Q43</f>
        <v>6709845.2000000002</v>
      </c>
      <c r="R67" s="51">
        <f>E67-M67-O67-Q67</f>
        <v>-13419690.399999987</v>
      </c>
      <c r="S67" s="54">
        <f>E67-M67-O67+Q67</f>
        <v>1.2107193470001221E-8</v>
      </c>
    </row>
    <row r="68" spans="1:19" ht="12.75" customHeight="1" x14ac:dyDescent="0.2">
      <c r="A68" s="40"/>
      <c r="B68" s="34"/>
    </row>
    <row r="69" spans="1:19" ht="12.75" customHeight="1" x14ac:dyDescent="0.2">
      <c r="A69" s="33" t="s">
        <v>30</v>
      </c>
    </row>
    <row r="70" spans="1:19" ht="12.75" customHeight="1" x14ac:dyDescent="0.2">
      <c r="A70" s="35" t="s">
        <v>19</v>
      </c>
      <c r="B70" s="40" t="s">
        <v>31</v>
      </c>
    </row>
    <row r="71" spans="1:19" ht="12.75" customHeight="1" x14ac:dyDescent="0.2">
      <c r="A71" s="5"/>
    </row>
    <row r="72" spans="1:19" ht="12.75" customHeight="1" x14ac:dyDescent="0.2">
      <c r="A72" s="5"/>
      <c r="B72" s="1" t="s">
        <v>11</v>
      </c>
    </row>
    <row r="73" spans="1:19" ht="12.75" customHeight="1" x14ac:dyDescent="0.2">
      <c r="A73" s="5"/>
      <c r="B73" s="35">
        <v>1</v>
      </c>
      <c r="C73" s="1" t="s">
        <v>32</v>
      </c>
      <c r="D73" s="1"/>
      <c r="E73" s="32">
        <f t="shared" ref="E73:E91" si="8">SUM(G73:K73)</f>
        <v>3768849.28</v>
      </c>
      <c r="G73" s="54">
        <v>3670806.07</v>
      </c>
      <c r="H73" s="53"/>
      <c r="I73" s="54">
        <v>88857.88</v>
      </c>
      <c r="J73" s="53"/>
      <c r="K73" s="54">
        <v>9185.33</v>
      </c>
      <c r="L73" s="53"/>
      <c r="M73" s="54">
        <v>2700651.47</v>
      </c>
      <c r="N73" s="53"/>
      <c r="O73" s="54">
        <v>1068197.81</v>
      </c>
      <c r="P73" s="53"/>
      <c r="Q73" s="54">
        <v>0</v>
      </c>
      <c r="R73" s="51">
        <f t="shared" ref="R73:R111" si="9">E73-M73-O73-Q73</f>
        <v>-4.6566128730773926E-10</v>
      </c>
      <c r="S73" s="54">
        <f t="shared" ref="S73:S113" si="10">E73-M73-O73+Q73</f>
        <v>-4.6566128730773926E-10</v>
      </c>
    </row>
    <row r="74" spans="1:19" ht="12.75" customHeight="1" x14ac:dyDescent="0.2">
      <c r="A74" s="5"/>
      <c r="B74" s="35">
        <v>2</v>
      </c>
      <c r="C74" s="1" t="s">
        <v>33</v>
      </c>
      <c r="D74" s="1"/>
      <c r="E74" s="32">
        <f t="shared" si="8"/>
        <v>4169012.9099999997</v>
      </c>
      <c r="G74" s="54">
        <v>3831470.6</v>
      </c>
      <c r="H74" s="53"/>
      <c r="I74" s="54">
        <v>94926.76</v>
      </c>
      <c r="J74" s="53"/>
      <c r="K74" s="54">
        <v>242615.55</v>
      </c>
      <c r="L74" s="53"/>
      <c r="M74" s="54">
        <v>2792974.2</v>
      </c>
      <c r="N74" s="53"/>
      <c r="O74" s="54">
        <v>1374108.71</v>
      </c>
      <c r="P74" s="53"/>
      <c r="Q74" s="54">
        <v>-1930</v>
      </c>
      <c r="R74" s="51">
        <f t="shared" si="9"/>
        <v>3859.9999999995343</v>
      </c>
      <c r="S74" s="54">
        <f t="shared" si="10"/>
        <v>-4.6566128730773926E-10</v>
      </c>
    </row>
    <row r="75" spans="1:19" ht="12.75" customHeight="1" x14ac:dyDescent="0.2">
      <c r="A75" s="5"/>
      <c r="B75" s="35">
        <v>3</v>
      </c>
      <c r="C75" s="1" t="s">
        <v>34</v>
      </c>
      <c r="D75" s="1"/>
      <c r="E75" s="32">
        <f t="shared" si="8"/>
        <v>2995935.04</v>
      </c>
      <c r="G75" s="54">
        <v>2899644.11</v>
      </c>
      <c r="H75" s="53"/>
      <c r="I75" s="54">
        <v>65930.23</v>
      </c>
      <c r="J75" s="53"/>
      <c r="K75" s="54">
        <v>30360.7</v>
      </c>
      <c r="L75" s="53"/>
      <c r="M75" s="54">
        <v>2092976.13</v>
      </c>
      <c r="N75" s="53"/>
      <c r="O75" s="54">
        <v>901714.41</v>
      </c>
      <c r="P75" s="53"/>
      <c r="Q75" s="54">
        <v>-1244.5</v>
      </c>
      <c r="R75" s="51">
        <f t="shared" si="9"/>
        <v>2489.0000000001164</v>
      </c>
      <c r="S75" s="54">
        <f t="shared" si="10"/>
        <v>1.1641532182693481E-10</v>
      </c>
    </row>
    <row r="76" spans="1:19" ht="12.75" customHeight="1" x14ac:dyDescent="0.2">
      <c r="A76" s="5"/>
      <c r="B76" s="35">
        <v>4</v>
      </c>
      <c r="C76" s="1" t="s">
        <v>35</v>
      </c>
      <c r="D76" s="1"/>
      <c r="E76" s="32">
        <f t="shared" si="8"/>
        <v>1230417.7399999998</v>
      </c>
      <c r="G76" s="54">
        <v>1215119.3899999999</v>
      </c>
      <c r="H76" s="53"/>
      <c r="I76" s="54">
        <v>13417.97</v>
      </c>
      <c r="J76" s="53"/>
      <c r="K76" s="54">
        <v>1880.38</v>
      </c>
      <c r="L76" s="53"/>
      <c r="M76" s="54">
        <v>845772.66</v>
      </c>
      <c r="N76" s="53"/>
      <c r="O76" s="54">
        <v>384645.08</v>
      </c>
      <c r="P76" s="53"/>
      <c r="Q76" s="54">
        <v>0</v>
      </c>
      <c r="R76" s="51">
        <f t="shared" si="9"/>
        <v>-2.9103830456733704E-10</v>
      </c>
      <c r="S76" s="54">
        <f t="shared" si="10"/>
        <v>-2.9103830456733704E-10</v>
      </c>
    </row>
    <row r="77" spans="1:19" ht="12.75" customHeight="1" x14ac:dyDescent="0.2">
      <c r="A77" s="5"/>
      <c r="B77" s="35">
        <v>5</v>
      </c>
      <c r="C77" s="1" t="s">
        <v>36</v>
      </c>
      <c r="D77" s="1"/>
      <c r="E77" s="32">
        <f t="shared" si="8"/>
        <v>18567444.210000001</v>
      </c>
      <c r="G77" s="54">
        <v>17862592.010000002</v>
      </c>
      <c r="H77" s="53"/>
      <c r="I77" s="54">
        <v>502236.36</v>
      </c>
      <c r="J77" s="53"/>
      <c r="K77" s="54">
        <v>202615.84</v>
      </c>
      <c r="L77" s="53"/>
      <c r="M77" s="54">
        <v>12403906.42</v>
      </c>
      <c r="N77" s="53"/>
      <c r="O77" s="54">
        <v>6305305.3499999996</v>
      </c>
      <c r="P77" s="53"/>
      <c r="Q77" s="54">
        <v>141767.56</v>
      </c>
      <c r="R77" s="51">
        <f t="shared" si="9"/>
        <v>-283535.11999999866</v>
      </c>
      <c r="S77" s="54">
        <f t="shared" si="10"/>
        <v>1.3387762010097504E-9</v>
      </c>
    </row>
    <row r="78" spans="1:19" ht="12.75" customHeight="1" x14ac:dyDescent="0.2">
      <c r="A78" s="5"/>
      <c r="B78" s="35">
        <v>6</v>
      </c>
      <c r="C78" s="1" t="s">
        <v>37</v>
      </c>
      <c r="D78" s="1"/>
      <c r="E78" s="32">
        <f t="shared" si="8"/>
        <v>2263099.35</v>
      </c>
      <c r="G78" s="54">
        <v>2257728.86</v>
      </c>
      <c r="H78" s="53"/>
      <c r="I78" s="54">
        <v>3733.62</v>
      </c>
      <c r="J78" s="53"/>
      <c r="K78" s="54">
        <v>1636.87</v>
      </c>
      <c r="L78" s="53"/>
      <c r="M78" s="54">
        <v>1632506.08</v>
      </c>
      <c r="N78" s="53"/>
      <c r="O78" s="54">
        <v>630768.77</v>
      </c>
      <c r="P78" s="53"/>
      <c r="Q78" s="54">
        <v>175.5</v>
      </c>
      <c r="R78" s="51">
        <f t="shared" si="9"/>
        <v>-351</v>
      </c>
      <c r="S78" s="54">
        <f t="shared" si="10"/>
        <v>0</v>
      </c>
    </row>
    <row r="79" spans="1:19" ht="12.75" customHeight="1" x14ac:dyDescent="0.2">
      <c r="A79" s="5"/>
      <c r="B79" s="35">
        <v>7</v>
      </c>
      <c r="C79" s="1" t="s">
        <v>38</v>
      </c>
      <c r="D79" s="1"/>
      <c r="E79" s="32">
        <f t="shared" si="8"/>
        <v>11679239.890000001</v>
      </c>
      <c r="G79" s="54">
        <v>11233111.85</v>
      </c>
      <c r="H79" s="53"/>
      <c r="I79" s="54">
        <v>285210.99</v>
      </c>
      <c r="J79" s="53"/>
      <c r="K79" s="54">
        <v>160917.04999999999</v>
      </c>
      <c r="L79" s="53"/>
      <c r="M79" s="54">
        <v>8671288.5899999999</v>
      </c>
      <c r="N79" s="53"/>
      <c r="O79" s="54">
        <v>3688715.26</v>
      </c>
      <c r="P79" s="53"/>
      <c r="Q79" s="54">
        <v>680763.96</v>
      </c>
      <c r="R79" s="51">
        <f t="shared" si="9"/>
        <v>-1361527.919999999</v>
      </c>
      <c r="S79" s="54">
        <f t="shared" si="10"/>
        <v>9.3132257461547852E-10</v>
      </c>
    </row>
    <row r="80" spans="1:19" ht="12.75" customHeight="1" x14ac:dyDescent="0.2">
      <c r="A80" s="5"/>
      <c r="B80" s="35">
        <v>8</v>
      </c>
      <c r="C80" s="1" t="s">
        <v>39</v>
      </c>
      <c r="D80" s="1"/>
      <c r="E80" s="32">
        <f t="shared" si="8"/>
        <v>2141721.2200000002</v>
      </c>
      <c r="G80" s="54">
        <v>2106180.5</v>
      </c>
      <c r="H80" s="53"/>
      <c r="I80" s="54">
        <v>21965.200000000001</v>
      </c>
      <c r="J80" s="53"/>
      <c r="K80" s="54">
        <v>13575.52</v>
      </c>
      <c r="L80" s="53"/>
      <c r="M80" s="54">
        <v>1565158.65</v>
      </c>
      <c r="N80" s="53"/>
      <c r="O80" s="54">
        <v>576442.56999999995</v>
      </c>
      <c r="P80" s="53"/>
      <c r="Q80" s="54">
        <v>-120</v>
      </c>
      <c r="R80" s="51">
        <f t="shared" si="9"/>
        <v>240.00000000034925</v>
      </c>
      <c r="S80" s="54">
        <f t="shared" si="10"/>
        <v>3.4924596548080444E-10</v>
      </c>
    </row>
    <row r="81" spans="1:19" ht="12.75" customHeight="1" x14ac:dyDescent="0.2">
      <c r="A81" s="5"/>
      <c r="B81" s="35">
        <v>9</v>
      </c>
      <c r="C81" s="1" t="s">
        <v>40</v>
      </c>
      <c r="D81" s="1"/>
      <c r="E81" s="32">
        <f t="shared" si="8"/>
        <v>1627930.25</v>
      </c>
      <c r="G81" s="54">
        <v>1605493.5</v>
      </c>
      <c r="H81" s="53"/>
      <c r="I81" s="54">
        <v>4623.62</v>
      </c>
      <c r="J81" s="53"/>
      <c r="K81" s="54">
        <v>17813.13</v>
      </c>
      <c r="L81" s="53"/>
      <c r="M81" s="54">
        <v>1162331.05</v>
      </c>
      <c r="N81" s="53"/>
      <c r="O81" s="54">
        <v>465589.2</v>
      </c>
      <c r="P81" s="53"/>
      <c r="Q81" s="54">
        <v>-10</v>
      </c>
      <c r="R81" s="51">
        <f t="shared" si="9"/>
        <v>19.999999999941792</v>
      </c>
      <c r="S81" s="54">
        <f t="shared" si="10"/>
        <v>-5.8207660913467407E-11</v>
      </c>
    </row>
    <row r="82" spans="1:19" ht="12.75" customHeight="1" x14ac:dyDescent="0.2">
      <c r="A82" s="5"/>
      <c r="B82" s="35">
        <v>10</v>
      </c>
      <c r="C82" s="1" t="s">
        <v>256</v>
      </c>
      <c r="D82" s="1"/>
      <c r="E82" s="32">
        <f t="shared" si="8"/>
        <v>4768109.5600000005</v>
      </c>
      <c r="G82" s="54">
        <v>4699874.67</v>
      </c>
      <c r="H82" s="53"/>
      <c r="I82" s="54">
        <v>32683.03</v>
      </c>
      <c r="J82" s="53"/>
      <c r="K82" s="54">
        <v>35551.86</v>
      </c>
      <c r="L82" s="53"/>
      <c r="M82" s="54">
        <v>3486957.12</v>
      </c>
      <c r="N82" s="53"/>
      <c r="O82" s="54">
        <v>1280782.44</v>
      </c>
      <c r="P82" s="53"/>
      <c r="Q82" s="54">
        <v>-370</v>
      </c>
      <c r="R82" s="51">
        <f t="shared" si="9"/>
        <v>740.00000000046566</v>
      </c>
      <c r="S82" s="54">
        <f t="shared" si="10"/>
        <v>4.6566128730773926E-10</v>
      </c>
    </row>
    <row r="83" spans="1:19" ht="12.75" customHeight="1" x14ac:dyDescent="0.2">
      <c r="A83" s="5"/>
      <c r="B83" s="35">
        <v>11</v>
      </c>
      <c r="C83" s="1" t="s">
        <v>41</v>
      </c>
      <c r="D83" s="1"/>
      <c r="E83" s="32">
        <f t="shared" si="8"/>
        <v>5690855.8099999996</v>
      </c>
      <c r="G83" s="54">
        <v>5153883.96</v>
      </c>
      <c r="H83" s="53"/>
      <c r="I83" s="54">
        <v>219169.81</v>
      </c>
      <c r="J83" s="53"/>
      <c r="K83" s="54">
        <v>317802.03999999998</v>
      </c>
      <c r="L83" s="53"/>
      <c r="M83" s="54">
        <v>3738214.26</v>
      </c>
      <c r="N83" s="53"/>
      <c r="O83" s="54">
        <v>1950745.8</v>
      </c>
      <c r="P83" s="53"/>
      <c r="Q83" s="54">
        <v>-1895.75</v>
      </c>
      <c r="R83" s="51">
        <f t="shared" si="9"/>
        <v>3791.4999999997672</v>
      </c>
      <c r="S83" s="54">
        <f t="shared" si="10"/>
        <v>-2.3283064365386963E-10</v>
      </c>
    </row>
    <row r="84" spans="1:19" ht="12.75" customHeight="1" x14ac:dyDescent="0.2">
      <c r="A84" s="5"/>
      <c r="B84" s="35">
        <v>12</v>
      </c>
      <c r="C84" s="1" t="s">
        <v>42</v>
      </c>
      <c r="D84" s="1"/>
      <c r="E84" s="32">
        <f t="shared" si="8"/>
        <v>3054967.94</v>
      </c>
      <c r="G84" s="54">
        <v>2982654.12</v>
      </c>
      <c r="H84" s="53"/>
      <c r="I84" s="54">
        <v>7858.04</v>
      </c>
      <c r="J84" s="53"/>
      <c r="K84" s="54">
        <v>64455.78</v>
      </c>
      <c r="L84" s="53"/>
      <c r="M84" s="54">
        <v>2181113.5</v>
      </c>
      <c r="N84" s="53"/>
      <c r="O84" s="54">
        <v>873784.94</v>
      </c>
      <c r="P84" s="53"/>
      <c r="Q84" s="54">
        <v>-69.5</v>
      </c>
      <c r="R84" s="51">
        <f t="shared" si="9"/>
        <v>139</v>
      </c>
      <c r="S84" s="54">
        <f t="shared" si="10"/>
        <v>0</v>
      </c>
    </row>
    <row r="85" spans="1:19" ht="12.75" customHeight="1" x14ac:dyDescent="0.2">
      <c r="A85" s="5"/>
      <c r="B85" s="35">
        <v>13</v>
      </c>
      <c r="C85" s="1" t="s">
        <v>43</v>
      </c>
      <c r="D85" s="1"/>
      <c r="E85" s="32">
        <f t="shared" si="8"/>
        <v>9895760.0700000003</v>
      </c>
      <c r="G85" s="54">
        <v>9210878</v>
      </c>
      <c r="H85" s="53"/>
      <c r="I85" s="54">
        <v>26624.400000000001</v>
      </c>
      <c r="J85" s="53"/>
      <c r="K85" s="54">
        <v>658257.67000000004</v>
      </c>
      <c r="L85" s="53"/>
      <c r="M85" s="54">
        <v>6974373.1900000004</v>
      </c>
      <c r="N85" s="53"/>
      <c r="O85" s="54">
        <v>2920844.88</v>
      </c>
      <c r="P85" s="53"/>
      <c r="Q85" s="54">
        <v>-542</v>
      </c>
      <c r="R85" s="51">
        <f t="shared" si="9"/>
        <v>1084</v>
      </c>
      <c r="S85" s="54">
        <f t="shared" si="10"/>
        <v>0</v>
      </c>
    </row>
    <row r="86" spans="1:19" ht="12.75" customHeight="1" x14ac:dyDescent="0.2">
      <c r="A86" s="5"/>
      <c r="B86" s="35">
        <v>14</v>
      </c>
      <c r="C86" s="1" t="s">
        <v>44</v>
      </c>
      <c r="D86" s="1"/>
      <c r="E86" s="36">
        <f t="shared" si="8"/>
        <v>6074635.6400000006</v>
      </c>
      <c r="G86" s="54">
        <v>5962779.1200000001</v>
      </c>
      <c r="H86" s="53"/>
      <c r="I86" s="54">
        <v>14334.04</v>
      </c>
      <c r="J86" s="53"/>
      <c r="K86" s="54">
        <v>97522.48</v>
      </c>
      <c r="L86" s="53"/>
      <c r="M86" s="54">
        <v>4424932.18</v>
      </c>
      <c r="N86" s="53"/>
      <c r="O86" s="54">
        <v>1649653.46</v>
      </c>
      <c r="P86" s="53"/>
      <c r="Q86" s="54">
        <v>-50</v>
      </c>
      <c r="R86" s="51">
        <f t="shared" si="9"/>
        <v>100.00000000093132</v>
      </c>
      <c r="S86" s="54">
        <f t="shared" si="10"/>
        <v>9.3132257461547852E-10</v>
      </c>
    </row>
    <row r="87" spans="1:19" ht="12.75" customHeight="1" x14ac:dyDescent="0.2">
      <c r="A87" s="5"/>
      <c r="B87" s="35">
        <v>15</v>
      </c>
      <c r="C87" s="1" t="s">
        <v>45</v>
      </c>
      <c r="D87" s="1"/>
      <c r="E87" s="32">
        <f t="shared" si="8"/>
        <v>2916103.2700000005</v>
      </c>
      <c r="G87" s="54">
        <v>2601040.89</v>
      </c>
      <c r="H87" s="53"/>
      <c r="I87" s="54">
        <v>172727.7</v>
      </c>
      <c r="J87" s="53"/>
      <c r="K87" s="54">
        <v>142334.68</v>
      </c>
      <c r="L87" s="53"/>
      <c r="M87" s="54">
        <v>2015708.27</v>
      </c>
      <c r="N87" s="53"/>
      <c r="O87" s="54">
        <v>900225</v>
      </c>
      <c r="P87" s="53"/>
      <c r="Q87" s="54">
        <v>-170</v>
      </c>
      <c r="R87" s="51">
        <f t="shared" si="9"/>
        <v>340.00000000046566</v>
      </c>
      <c r="S87" s="54">
        <f t="shared" si="10"/>
        <v>4.6566128730773926E-10</v>
      </c>
    </row>
    <row r="88" spans="1:19" ht="12.75" customHeight="1" x14ac:dyDescent="0.2">
      <c r="A88" s="5"/>
      <c r="B88" s="35">
        <v>16</v>
      </c>
      <c r="C88" s="1" t="s">
        <v>46</v>
      </c>
      <c r="D88" s="1"/>
      <c r="E88" s="32">
        <f t="shared" si="8"/>
        <v>4293210.13</v>
      </c>
      <c r="G88" s="54">
        <v>4106239.21</v>
      </c>
      <c r="H88" s="53"/>
      <c r="I88" s="54">
        <v>80974.09</v>
      </c>
      <c r="J88" s="53"/>
      <c r="K88" s="54">
        <v>105996.83</v>
      </c>
      <c r="L88" s="53"/>
      <c r="M88" s="54">
        <v>3042908.29</v>
      </c>
      <c r="N88" s="53"/>
      <c r="O88" s="54">
        <v>1249793.8400000001</v>
      </c>
      <c r="P88" s="53"/>
      <c r="Q88" s="54">
        <v>-508</v>
      </c>
      <c r="R88" s="51">
        <f t="shared" si="9"/>
        <v>1015.9999999997672</v>
      </c>
      <c r="S88" s="54">
        <f t="shared" si="10"/>
        <v>-2.3283064365386963E-10</v>
      </c>
    </row>
    <row r="89" spans="1:19" ht="12.75" customHeight="1" x14ac:dyDescent="0.2">
      <c r="A89" s="5"/>
      <c r="B89" s="35">
        <v>17</v>
      </c>
      <c r="C89" s="1" t="s">
        <v>47</v>
      </c>
      <c r="D89" s="1"/>
      <c r="E89" s="32">
        <f t="shared" si="8"/>
        <v>3037924.3899999997</v>
      </c>
      <c r="G89" s="54">
        <v>3012042.34</v>
      </c>
      <c r="H89" s="53"/>
      <c r="I89" s="54">
        <v>24262.98</v>
      </c>
      <c r="J89" s="53"/>
      <c r="K89" s="54">
        <v>1619.07</v>
      </c>
      <c r="L89" s="53"/>
      <c r="M89" s="54">
        <v>2197262.2599999998</v>
      </c>
      <c r="N89" s="53"/>
      <c r="O89" s="54">
        <v>840652.13</v>
      </c>
      <c r="P89" s="53"/>
      <c r="Q89" s="54">
        <v>-10</v>
      </c>
      <c r="R89" s="51">
        <f t="shared" si="9"/>
        <v>19.999999999883585</v>
      </c>
      <c r="S89" s="54">
        <f t="shared" si="10"/>
        <v>-1.1641532182693481E-10</v>
      </c>
    </row>
    <row r="90" spans="1:19" ht="12.75" customHeight="1" x14ac:dyDescent="0.2">
      <c r="A90" s="5"/>
      <c r="B90" s="35">
        <v>18</v>
      </c>
      <c r="C90" s="1" t="s">
        <v>48</v>
      </c>
      <c r="D90" s="1"/>
      <c r="E90" s="32">
        <f t="shared" si="8"/>
        <v>7317523.3500000006</v>
      </c>
      <c r="G90" s="54">
        <v>6723054.0300000003</v>
      </c>
      <c r="H90" s="53"/>
      <c r="I90" s="54">
        <v>393589.16</v>
      </c>
      <c r="J90" s="53"/>
      <c r="K90" s="54">
        <v>200880.16</v>
      </c>
      <c r="L90" s="53"/>
      <c r="M90" s="54">
        <v>5045473.9400000004</v>
      </c>
      <c r="N90" s="53"/>
      <c r="O90" s="54">
        <v>2271675.41</v>
      </c>
      <c r="P90" s="53"/>
      <c r="Q90" s="54">
        <v>-374</v>
      </c>
      <c r="R90" s="51">
        <f t="shared" si="9"/>
        <v>748</v>
      </c>
      <c r="S90" s="54">
        <f t="shared" si="10"/>
        <v>0</v>
      </c>
    </row>
    <row r="91" spans="1:19" ht="12.75" customHeight="1" x14ac:dyDescent="0.2">
      <c r="A91" s="5"/>
      <c r="B91" s="35">
        <v>19</v>
      </c>
      <c r="C91" s="1" t="s">
        <v>49</v>
      </c>
      <c r="D91" s="1"/>
      <c r="E91" s="32">
        <f t="shared" si="8"/>
        <v>6167778.6199999992</v>
      </c>
      <c r="G91" s="54">
        <v>5871449.9199999999</v>
      </c>
      <c r="H91" s="53"/>
      <c r="I91" s="54">
        <v>114884.39</v>
      </c>
      <c r="J91" s="53"/>
      <c r="K91" s="54">
        <v>181444.31</v>
      </c>
      <c r="L91" s="53"/>
      <c r="M91" s="54">
        <v>4110204.4</v>
      </c>
      <c r="N91" s="53"/>
      <c r="O91" s="54">
        <v>2235933.9500000002</v>
      </c>
      <c r="P91" s="53"/>
      <c r="Q91" s="54">
        <v>178359.73</v>
      </c>
      <c r="R91" s="51">
        <f t="shared" si="9"/>
        <v>-356719.46000000089</v>
      </c>
      <c r="S91" s="54">
        <f t="shared" si="10"/>
        <v>-9.0221874415874481E-10</v>
      </c>
    </row>
    <row r="92" spans="1:19" ht="12.75" customHeight="1" x14ac:dyDescent="0.2">
      <c r="A92" s="5"/>
      <c r="B92" s="35">
        <v>21</v>
      </c>
      <c r="C92" s="5" t="s">
        <v>242</v>
      </c>
      <c r="D92" s="1"/>
      <c r="E92" s="32">
        <f t="shared" ref="E92:E111" si="11">SUM(G92:K92)</f>
        <v>1909210.3</v>
      </c>
      <c r="G92" s="54">
        <v>1877785.26</v>
      </c>
      <c r="H92" s="53"/>
      <c r="I92" s="54">
        <v>21962.76</v>
      </c>
      <c r="J92" s="53"/>
      <c r="K92" s="54">
        <v>9462.2800000000007</v>
      </c>
      <c r="L92" s="53"/>
      <c r="M92" s="54">
        <v>1389838.34</v>
      </c>
      <c r="N92" s="53"/>
      <c r="O92" s="54">
        <v>519361.96</v>
      </c>
      <c r="P92" s="53"/>
      <c r="Q92" s="54">
        <v>-10</v>
      </c>
      <c r="R92" s="51">
        <f t="shared" si="9"/>
        <v>19.999999999941792</v>
      </c>
      <c r="S92" s="54">
        <f t="shared" si="10"/>
        <v>-5.8207660913467407E-11</v>
      </c>
    </row>
    <row r="93" spans="1:19" ht="12.75" customHeight="1" x14ac:dyDescent="0.2">
      <c r="A93" s="5"/>
      <c r="B93" s="35">
        <v>22</v>
      </c>
      <c r="C93" s="1" t="s">
        <v>52</v>
      </c>
      <c r="D93" s="1"/>
      <c r="E93" s="32">
        <f t="shared" si="11"/>
        <v>7104516.1200000001</v>
      </c>
      <c r="G93" s="54">
        <v>7005950.5</v>
      </c>
      <c r="H93" s="53"/>
      <c r="I93" s="54">
        <v>38350.54</v>
      </c>
      <c r="J93" s="53"/>
      <c r="K93" s="54">
        <v>60215.08</v>
      </c>
      <c r="L93" s="53"/>
      <c r="M93" s="54">
        <v>5150708.32</v>
      </c>
      <c r="N93" s="53"/>
      <c r="O93" s="54">
        <v>1953697.8</v>
      </c>
      <c r="P93" s="53"/>
      <c r="Q93" s="54">
        <v>-110</v>
      </c>
      <c r="R93" s="51">
        <f t="shared" si="9"/>
        <v>219.99999999976717</v>
      </c>
      <c r="S93" s="54">
        <f t="shared" si="10"/>
        <v>-2.3283064365386963E-10</v>
      </c>
    </row>
    <row r="94" spans="1:19" ht="12.75" customHeight="1" x14ac:dyDescent="0.2">
      <c r="A94" s="5"/>
      <c r="B94" s="35">
        <v>23</v>
      </c>
      <c r="C94" s="1" t="s">
        <v>53</v>
      </c>
      <c r="D94" s="1"/>
      <c r="E94" s="32">
        <f t="shared" si="11"/>
        <v>1699297.69</v>
      </c>
      <c r="G94" s="54">
        <v>864275.55</v>
      </c>
      <c r="H94" s="53"/>
      <c r="I94" s="54">
        <v>68077.320000000007</v>
      </c>
      <c r="J94" s="53"/>
      <c r="K94" s="54">
        <v>766944.82</v>
      </c>
      <c r="L94" s="53"/>
      <c r="M94" s="54">
        <v>843570.12</v>
      </c>
      <c r="N94" s="53"/>
      <c r="O94" s="54">
        <v>851653.07</v>
      </c>
      <c r="P94" s="53"/>
      <c r="Q94" s="54">
        <v>-4074.5</v>
      </c>
      <c r="R94" s="51">
        <f t="shared" si="9"/>
        <v>8149</v>
      </c>
      <c r="S94" s="54">
        <f t="shared" si="10"/>
        <v>0</v>
      </c>
    </row>
    <row r="95" spans="1:19" ht="12.75" customHeight="1" x14ac:dyDescent="0.2">
      <c r="A95" s="5"/>
      <c r="B95" s="35">
        <v>24</v>
      </c>
      <c r="C95" s="1" t="s">
        <v>54</v>
      </c>
      <c r="D95" s="1"/>
      <c r="E95" s="32">
        <f t="shared" si="11"/>
        <v>0</v>
      </c>
      <c r="G95" s="54">
        <v>0</v>
      </c>
      <c r="H95" s="53"/>
      <c r="I95" s="54">
        <v>0</v>
      </c>
      <c r="J95" s="53"/>
      <c r="K95" s="54">
        <v>0</v>
      </c>
      <c r="L95" s="53"/>
      <c r="M95" s="54">
        <v>0</v>
      </c>
      <c r="N95" s="53"/>
      <c r="O95" s="54">
        <v>0</v>
      </c>
      <c r="P95" s="53"/>
      <c r="Q95" s="54">
        <v>0</v>
      </c>
      <c r="R95" s="51">
        <f t="shared" si="9"/>
        <v>0</v>
      </c>
      <c r="S95" s="54">
        <f t="shared" si="10"/>
        <v>0</v>
      </c>
    </row>
    <row r="96" spans="1:19" ht="12.75" customHeight="1" x14ac:dyDescent="0.2">
      <c r="A96" s="5"/>
      <c r="B96" s="35">
        <v>25</v>
      </c>
      <c r="C96" s="1" t="s">
        <v>55</v>
      </c>
      <c r="D96" s="1"/>
      <c r="E96" s="32">
        <f t="shared" si="11"/>
        <v>2928664.76</v>
      </c>
      <c r="G96" s="54">
        <v>2905961.34</v>
      </c>
      <c r="H96" s="53"/>
      <c r="I96" s="54">
        <v>13310.51</v>
      </c>
      <c r="J96" s="53"/>
      <c r="K96" s="54">
        <v>9392.91</v>
      </c>
      <c r="L96" s="53"/>
      <c r="M96" s="54">
        <v>2127969.31</v>
      </c>
      <c r="N96" s="53"/>
      <c r="O96" s="54">
        <v>800639.45</v>
      </c>
      <c r="P96" s="53"/>
      <c r="Q96" s="54">
        <v>-56</v>
      </c>
      <c r="R96" s="51">
        <f t="shared" si="9"/>
        <v>111.99999999976717</v>
      </c>
      <c r="S96" s="54">
        <f t="shared" si="10"/>
        <v>-2.3283064365386963E-10</v>
      </c>
    </row>
    <row r="97" spans="1:19" ht="12.75" customHeight="1" x14ac:dyDescent="0.2">
      <c r="A97" s="5"/>
      <c r="B97" s="35">
        <v>26</v>
      </c>
      <c r="C97" s="1" t="s">
        <v>56</v>
      </c>
      <c r="D97" s="1"/>
      <c r="E97" s="32">
        <f t="shared" si="11"/>
        <v>8503095.9700000007</v>
      </c>
      <c r="G97" s="54">
        <v>8207430.0700000003</v>
      </c>
      <c r="H97" s="53"/>
      <c r="I97" s="54">
        <v>44280.91</v>
      </c>
      <c r="J97" s="53"/>
      <c r="K97" s="54">
        <v>251384.99</v>
      </c>
      <c r="L97" s="53"/>
      <c r="M97" s="54">
        <v>6422657.1699999999</v>
      </c>
      <c r="N97" s="53"/>
      <c r="O97" s="54">
        <v>2080174.8</v>
      </c>
      <c r="P97" s="53"/>
      <c r="Q97" s="54">
        <v>-264</v>
      </c>
      <c r="R97" s="51">
        <f t="shared" si="9"/>
        <v>528.00000000069849</v>
      </c>
      <c r="S97" s="54">
        <f t="shared" si="10"/>
        <v>6.9849193096160889E-10</v>
      </c>
    </row>
    <row r="98" spans="1:19" ht="12.75" customHeight="1" x14ac:dyDescent="0.2">
      <c r="A98" s="5"/>
      <c r="B98" s="35">
        <v>27</v>
      </c>
      <c r="C98" s="1" t="s">
        <v>57</v>
      </c>
      <c r="D98" s="1"/>
      <c r="E98" s="32">
        <f t="shared" si="11"/>
        <v>134349.62</v>
      </c>
      <c r="G98" s="54">
        <v>96834.63</v>
      </c>
      <c r="H98" s="53"/>
      <c r="I98" s="54">
        <v>132.91999999999999</v>
      </c>
      <c r="J98" s="53"/>
      <c r="K98" s="54">
        <v>37382.07</v>
      </c>
      <c r="L98" s="53"/>
      <c r="M98" s="54">
        <v>51669.04</v>
      </c>
      <c r="N98" s="53"/>
      <c r="O98" s="54">
        <v>82480.58</v>
      </c>
      <c r="P98" s="53"/>
      <c r="Q98" s="54">
        <v>-200</v>
      </c>
      <c r="R98" s="51">
        <f t="shared" si="9"/>
        <v>399.99999999998545</v>
      </c>
      <c r="S98" s="54">
        <f t="shared" si="10"/>
        <v>-1.4551915228366852E-11</v>
      </c>
    </row>
    <row r="99" spans="1:19" ht="12.75" customHeight="1" x14ac:dyDescent="0.2">
      <c r="A99" s="5"/>
      <c r="B99" s="35">
        <v>5</v>
      </c>
      <c r="C99" s="1" t="s">
        <v>257</v>
      </c>
      <c r="D99" s="1"/>
      <c r="E99" s="32">
        <f>SUM(G99:K99)</f>
        <v>214117.99</v>
      </c>
      <c r="G99" s="54">
        <v>124929.58</v>
      </c>
      <c r="H99" s="53"/>
      <c r="I99" s="54">
        <v>87868.41</v>
      </c>
      <c r="J99" s="53"/>
      <c r="K99" s="54">
        <v>1320</v>
      </c>
      <c r="L99" s="53"/>
      <c r="M99" s="54">
        <v>124567.2</v>
      </c>
      <c r="N99" s="53"/>
      <c r="O99" s="54">
        <v>89550.79</v>
      </c>
      <c r="P99" s="53"/>
      <c r="Q99" s="54">
        <v>0</v>
      </c>
      <c r="R99" s="51">
        <f>E99-M99-O99-Q99</f>
        <v>0</v>
      </c>
      <c r="S99" s="54">
        <f t="shared" si="10"/>
        <v>0</v>
      </c>
    </row>
    <row r="100" spans="1:19" ht="12.75" customHeight="1" x14ac:dyDescent="0.2">
      <c r="A100" s="5"/>
      <c r="B100" s="35">
        <v>28</v>
      </c>
      <c r="C100" s="1" t="s">
        <v>58</v>
      </c>
      <c r="D100" s="1"/>
      <c r="E100" s="32">
        <f t="shared" si="11"/>
        <v>7560624.7400000002</v>
      </c>
      <c r="G100" s="54">
        <v>7434551.0899999999</v>
      </c>
      <c r="H100" s="53"/>
      <c r="I100" s="54">
        <v>20579.75</v>
      </c>
      <c r="J100" s="53"/>
      <c r="K100" s="54">
        <v>105493.9</v>
      </c>
      <c r="L100" s="53"/>
      <c r="M100" s="54">
        <v>5172394.67</v>
      </c>
      <c r="N100" s="53"/>
      <c r="O100" s="54">
        <v>2386650.0699999998</v>
      </c>
      <c r="P100" s="53"/>
      <c r="Q100" s="54">
        <v>-1580</v>
      </c>
      <c r="R100" s="51">
        <f t="shared" si="9"/>
        <v>3160.0000000004657</v>
      </c>
      <c r="S100" s="54">
        <f t="shared" si="10"/>
        <v>4.6566128730773926E-10</v>
      </c>
    </row>
    <row r="101" spans="1:19" ht="12.75" customHeight="1" x14ac:dyDescent="0.2">
      <c r="A101" s="5"/>
      <c r="B101" s="35">
        <v>29</v>
      </c>
      <c r="C101" s="1" t="s">
        <v>59</v>
      </c>
      <c r="D101" s="1"/>
      <c r="E101" s="32">
        <f t="shared" si="11"/>
        <v>2445506.0499999998</v>
      </c>
      <c r="G101" s="54">
        <v>2430821.23</v>
      </c>
      <c r="H101" s="53"/>
      <c r="I101" s="54">
        <v>4101.51</v>
      </c>
      <c r="J101" s="53"/>
      <c r="K101" s="54">
        <v>10583.31</v>
      </c>
      <c r="L101" s="53"/>
      <c r="M101" s="54">
        <v>1821731.31</v>
      </c>
      <c r="N101" s="53"/>
      <c r="O101" s="54">
        <v>623718.74</v>
      </c>
      <c r="P101" s="53"/>
      <c r="Q101" s="54">
        <v>-56</v>
      </c>
      <c r="R101" s="51">
        <f t="shared" si="9"/>
        <v>111.99999999976717</v>
      </c>
      <c r="S101" s="54">
        <f t="shared" si="10"/>
        <v>-2.3283064365386963E-10</v>
      </c>
    </row>
    <row r="102" spans="1:19" ht="12.75" customHeight="1" x14ac:dyDescent="0.2">
      <c r="A102" s="5"/>
      <c r="B102" s="35">
        <v>30</v>
      </c>
      <c r="C102" s="1" t="s">
        <v>60</v>
      </c>
      <c r="D102" s="1"/>
      <c r="E102" s="32">
        <f t="shared" si="11"/>
        <v>13162423.040000001</v>
      </c>
      <c r="G102" s="54">
        <v>11738778.09</v>
      </c>
      <c r="H102" s="53"/>
      <c r="I102" s="54">
        <v>628946.88</v>
      </c>
      <c r="J102" s="53"/>
      <c r="K102" s="54">
        <v>794698.07</v>
      </c>
      <c r="L102" s="53"/>
      <c r="M102" s="54">
        <v>9312637.5399999991</v>
      </c>
      <c r="N102" s="53"/>
      <c r="O102" s="54">
        <v>4740333.4000000004</v>
      </c>
      <c r="P102" s="53"/>
      <c r="Q102" s="54">
        <v>890547.9</v>
      </c>
      <c r="R102" s="51">
        <f t="shared" si="9"/>
        <v>-1781095.7999999984</v>
      </c>
      <c r="S102" s="54">
        <f t="shared" si="10"/>
        <v>1.5133991837501526E-9</v>
      </c>
    </row>
    <row r="103" spans="1:19" ht="12.75" customHeight="1" x14ac:dyDescent="0.2">
      <c r="A103" s="5"/>
      <c r="B103" s="35">
        <v>31</v>
      </c>
      <c r="C103" s="1" t="s">
        <v>61</v>
      </c>
      <c r="D103" s="1"/>
      <c r="E103" s="32">
        <f t="shared" si="11"/>
        <v>4691220.6000000006</v>
      </c>
      <c r="G103" s="54">
        <v>4657979.9800000004</v>
      </c>
      <c r="H103" s="53"/>
      <c r="I103" s="54">
        <v>3927.91</v>
      </c>
      <c r="J103" s="53"/>
      <c r="K103" s="54">
        <v>29312.71</v>
      </c>
      <c r="L103" s="53"/>
      <c r="M103" s="54">
        <v>3473825.51</v>
      </c>
      <c r="N103" s="53"/>
      <c r="O103" s="54">
        <v>1217395.0900000001</v>
      </c>
      <c r="P103" s="53"/>
      <c r="Q103" s="54">
        <v>0</v>
      </c>
      <c r="R103" s="51">
        <f t="shared" si="9"/>
        <v>6.9849193096160889E-10</v>
      </c>
      <c r="S103" s="54">
        <f t="shared" si="10"/>
        <v>6.9849193096160889E-10</v>
      </c>
    </row>
    <row r="104" spans="1:19" ht="12.75" customHeight="1" x14ac:dyDescent="0.2">
      <c r="A104" s="5"/>
      <c r="B104" s="35">
        <v>32</v>
      </c>
      <c r="C104" s="1" t="s">
        <v>62</v>
      </c>
      <c r="D104" s="1"/>
      <c r="E104" s="32">
        <f t="shared" si="11"/>
        <v>8430768.5199999996</v>
      </c>
      <c r="G104" s="54">
        <v>8303662.4900000002</v>
      </c>
      <c r="H104" s="53"/>
      <c r="I104" s="54">
        <v>77334.929999999993</v>
      </c>
      <c r="J104" s="53"/>
      <c r="K104" s="54">
        <v>49771.1</v>
      </c>
      <c r="L104" s="53"/>
      <c r="M104" s="54">
        <v>6202470.3600000003</v>
      </c>
      <c r="N104" s="53"/>
      <c r="O104" s="54">
        <v>2609589.88</v>
      </c>
      <c r="P104" s="53"/>
      <c r="Q104" s="54">
        <v>381291.72</v>
      </c>
      <c r="R104" s="51">
        <f t="shared" si="9"/>
        <v>-762583.44000000064</v>
      </c>
      <c r="S104" s="54">
        <f t="shared" si="10"/>
        <v>-6.9849193096160889E-10</v>
      </c>
    </row>
    <row r="105" spans="1:19" ht="12.75" customHeight="1" x14ac:dyDescent="0.2">
      <c r="A105" s="5"/>
      <c r="B105" s="35">
        <v>33</v>
      </c>
      <c r="C105" s="1" t="s">
        <v>63</v>
      </c>
      <c r="D105" s="1"/>
      <c r="E105" s="32">
        <f t="shared" si="11"/>
        <v>4936166.78</v>
      </c>
      <c r="G105" s="54">
        <v>4621619.28</v>
      </c>
      <c r="H105" s="53"/>
      <c r="I105" s="54">
        <v>15344.28</v>
      </c>
      <c r="J105" s="53"/>
      <c r="K105" s="54">
        <v>299203.21999999997</v>
      </c>
      <c r="L105" s="53"/>
      <c r="M105" s="54">
        <v>3479055.6</v>
      </c>
      <c r="N105" s="53"/>
      <c r="O105" s="54">
        <v>1453751.93</v>
      </c>
      <c r="P105" s="53"/>
      <c r="Q105" s="54">
        <v>-3359.25</v>
      </c>
      <c r="R105" s="51">
        <f t="shared" si="9"/>
        <v>6718.5000000002328</v>
      </c>
      <c r="S105" s="54">
        <f t="shared" si="10"/>
        <v>2.3283064365386963E-10</v>
      </c>
    </row>
    <row r="106" spans="1:19" ht="12.75" customHeight="1" x14ac:dyDescent="0.2">
      <c r="A106" s="5"/>
      <c r="B106" s="35">
        <v>34</v>
      </c>
      <c r="C106" s="1" t="s">
        <v>64</v>
      </c>
      <c r="D106" s="1"/>
      <c r="E106" s="32">
        <f t="shared" si="11"/>
        <v>10229774.25</v>
      </c>
      <c r="G106" s="54">
        <v>9836706.3900000006</v>
      </c>
      <c r="H106" s="53"/>
      <c r="I106" s="54">
        <v>50755.99</v>
      </c>
      <c r="J106" s="53"/>
      <c r="K106" s="54">
        <v>342311.87</v>
      </c>
      <c r="L106" s="53"/>
      <c r="M106" s="54">
        <v>7486742.9199999999</v>
      </c>
      <c r="N106" s="53"/>
      <c r="O106" s="54">
        <v>2742963.33</v>
      </c>
      <c r="P106" s="53"/>
      <c r="Q106" s="54">
        <v>-68</v>
      </c>
      <c r="R106" s="51">
        <f t="shared" si="9"/>
        <v>136</v>
      </c>
      <c r="S106" s="54">
        <f t="shared" si="10"/>
        <v>0</v>
      </c>
    </row>
    <row r="107" spans="1:19" ht="12.75" customHeight="1" x14ac:dyDescent="0.2">
      <c r="A107" s="5"/>
      <c r="B107" s="35">
        <v>35</v>
      </c>
      <c r="C107" s="1" t="s">
        <v>65</v>
      </c>
      <c r="D107" s="1"/>
      <c r="E107" s="32">
        <f t="shared" si="11"/>
        <v>3494145.1</v>
      </c>
      <c r="G107" s="54">
        <v>3317392.13</v>
      </c>
      <c r="H107" s="53"/>
      <c r="I107" s="54">
        <v>133494</v>
      </c>
      <c r="J107" s="53"/>
      <c r="K107" s="54">
        <v>43258.97</v>
      </c>
      <c r="L107" s="53"/>
      <c r="M107" s="54">
        <v>2566094.4300000002</v>
      </c>
      <c r="N107" s="53"/>
      <c r="O107" s="54">
        <v>928020.67</v>
      </c>
      <c r="P107" s="53"/>
      <c r="Q107" s="54">
        <v>-30</v>
      </c>
      <c r="R107" s="51">
        <f t="shared" si="9"/>
        <v>59.999999999883585</v>
      </c>
      <c r="S107" s="54">
        <f t="shared" si="10"/>
        <v>-1.1641532182693481E-10</v>
      </c>
    </row>
    <row r="108" spans="1:19" ht="12.75" customHeight="1" x14ac:dyDescent="0.2">
      <c r="A108" s="5"/>
      <c r="B108" s="35">
        <v>36</v>
      </c>
      <c r="C108" s="1" t="s">
        <v>258</v>
      </c>
      <c r="D108" s="1"/>
      <c r="E108" s="32">
        <f t="shared" si="11"/>
        <v>14739.019999999999</v>
      </c>
      <c r="G108" s="54">
        <v>2050.6999999999998</v>
      </c>
      <c r="H108" s="53"/>
      <c r="I108" s="54">
        <v>11565.49</v>
      </c>
      <c r="J108" s="53"/>
      <c r="K108" s="54">
        <v>1122.83</v>
      </c>
      <c r="L108" s="53"/>
      <c r="M108" s="54">
        <v>2663.89</v>
      </c>
      <c r="N108" s="53"/>
      <c r="O108" s="54">
        <v>11403.13</v>
      </c>
      <c r="P108" s="53"/>
      <c r="Q108" s="54">
        <v>-672</v>
      </c>
      <c r="R108" s="51">
        <f t="shared" si="9"/>
        <v>1344</v>
      </c>
      <c r="S108" s="54">
        <f t="shared" si="10"/>
        <v>0</v>
      </c>
    </row>
    <row r="109" spans="1:19" ht="12.75" customHeight="1" x14ac:dyDescent="0.2">
      <c r="A109" s="5"/>
      <c r="B109" s="35">
        <v>37</v>
      </c>
      <c r="C109" s="1" t="s">
        <v>66</v>
      </c>
      <c r="D109" s="1"/>
      <c r="E109" s="32">
        <f t="shared" si="11"/>
        <v>4268283.24</v>
      </c>
      <c r="G109" s="54">
        <v>4184696.99</v>
      </c>
      <c r="H109" s="53"/>
      <c r="I109" s="54">
        <v>54885.32</v>
      </c>
      <c r="J109" s="53"/>
      <c r="K109" s="54">
        <v>28700.93</v>
      </c>
      <c r="L109" s="53"/>
      <c r="M109" s="54">
        <v>3240270.55</v>
      </c>
      <c r="N109" s="53"/>
      <c r="O109" s="54">
        <v>1027756.19</v>
      </c>
      <c r="P109" s="53"/>
      <c r="Q109" s="54">
        <v>-256.5</v>
      </c>
      <c r="R109" s="51">
        <f t="shared" si="9"/>
        <v>513.00000000046566</v>
      </c>
      <c r="S109" s="54">
        <f t="shared" si="10"/>
        <v>4.6566128730773926E-10</v>
      </c>
    </row>
    <row r="110" spans="1:19" ht="12.75" customHeight="1" x14ac:dyDescent="0.2">
      <c r="A110" s="5"/>
      <c r="B110" s="35">
        <v>38</v>
      </c>
      <c r="C110" s="1" t="s">
        <v>67</v>
      </c>
      <c r="D110" s="1"/>
      <c r="E110" s="32">
        <f t="shared" si="11"/>
        <v>999.97</v>
      </c>
      <c r="G110" s="54">
        <v>0</v>
      </c>
      <c r="H110" s="53"/>
      <c r="I110" s="54">
        <v>999.97</v>
      </c>
      <c r="J110" s="53"/>
      <c r="K110" s="54">
        <v>0</v>
      </c>
      <c r="L110" s="53"/>
      <c r="M110" s="54">
        <v>0</v>
      </c>
      <c r="N110" s="53"/>
      <c r="O110" s="54">
        <v>999.97</v>
      </c>
      <c r="P110" s="53"/>
      <c r="Q110" s="54">
        <v>0</v>
      </c>
      <c r="R110" s="51">
        <f t="shared" si="9"/>
        <v>0</v>
      </c>
      <c r="S110" s="54">
        <f t="shared" si="10"/>
        <v>0</v>
      </c>
    </row>
    <row r="111" spans="1:19" ht="12.75" customHeight="1" x14ac:dyDescent="0.2">
      <c r="A111" s="5"/>
      <c r="B111" s="35">
        <v>39</v>
      </c>
      <c r="C111" s="1" t="s">
        <v>217</v>
      </c>
      <c r="D111" s="1"/>
      <c r="E111" s="36">
        <f t="shared" si="11"/>
        <v>2226916.4799999995</v>
      </c>
      <c r="G111" s="54">
        <v>2202893.0499999998</v>
      </c>
      <c r="H111" s="53"/>
      <c r="I111" s="54">
        <v>7675.61</v>
      </c>
      <c r="J111" s="53"/>
      <c r="K111" s="54">
        <v>16347.82</v>
      </c>
      <c r="L111" s="53"/>
      <c r="M111" s="54">
        <v>1659406.56</v>
      </c>
      <c r="N111" s="53"/>
      <c r="O111" s="54">
        <v>567509.92000000004</v>
      </c>
      <c r="P111" s="53"/>
      <c r="Q111" s="54">
        <v>0</v>
      </c>
      <c r="R111" s="51">
        <f t="shared" si="9"/>
        <v>-5.8207660913467407E-10</v>
      </c>
      <c r="S111" s="54">
        <f t="shared" si="10"/>
        <v>-5.8207660913467407E-10</v>
      </c>
    </row>
    <row r="112" spans="1:19" s="71" customFormat="1" ht="12.75" customHeight="1" x14ac:dyDescent="0.2">
      <c r="A112" s="67"/>
      <c r="B112" s="68">
        <v>40</v>
      </c>
      <c r="C112" s="69" t="s">
        <v>68</v>
      </c>
      <c r="D112" s="70"/>
      <c r="E112" s="51">
        <f>G112+I112+K112</f>
        <v>4493883.71</v>
      </c>
      <c r="F112" s="42"/>
      <c r="G112" s="54">
        <v>4442320.5999999996</v>
      </c>
      <c r="H112" s="53"/>
      <c r="I112" s="54">
        <v>46541.73</v>
      </c>
      <c r="J112" s="53"/>
      <c r="K112" s="54">
        <v>5021.38</v>
      </c>
      <c r="L112" s="53"/>
      <c r="M112" s="54">
        <v>3167229.87</v>
      </c>
      <c r="N112" s="53"/>
      <c r="O112" s="54">
        <v>1326557.8400000001</v>
      </c>
      <c r="P112" s="53"/>
      <c r="Q112" s="54">
        <v>-96</v>
      </c>
      <c r="R112" s="51">
        <f>E112-M112-O112-Q112</f>
        <v>191.99999999976717</v>
      </c>
      <c r="S112" s="54">
        <f t="shared" si="10"/>
        <v>-2.3283064365386963E-10</v>
      </c>
    </row>
    <row r="113" spans="1:19" ht="12.75" customHeight="1" x14ac:dyDescent="0.2">
      <c r="A113" s="5"/>
      <c r="B113" s="35">
        <v>40</v>
      </c>
      <c r="C113" s="3" t="s">
        <v>272</v>
      </c>
      <c r="D113" s="4"/>
      <c r="E113" s="56">
        <f>G113+I113+K113</f>
        <v>0</v>
      </c>
      <c r="G113" s="55">
        <v>-92569133.010000005</v>
      </c>
      <c r="H113" s="53"/>
      <c r="I113" s="55">
        <v>92569133.010000005</v>
      </c>
      <c r="J113" s="53"/>
      <c r="K113" s="55">
        <v>0</v>
      </c>
      <c r="L113" s="53"/>
      <c r="M113" s="55">
        <v>0</v>
      </c>
      <c r="N113" s="53"/>
      <c r="O113" s="55">
        <v>0</v>
      </c>
      <c r="P113" s="53"/>
      <c r="Q113" s="55">
        <v>0</v>
      </c>
      <c r="R113" s="51">
        <f>E113-M113-O113-Q113</f>
        <v>0</v>
      </c>
      <c r="S113" s="54">
        <f t="shared" si="10"/>
        <v>0</v>
      </c>
    </row>
    <row r="114" spans="1:19" ht="12.75" customHeight="1" x14ac:dyDescent="0.2">
      <c r="A114" s="5"/>
      <c r="B114" s="35"/>
    </row>
    <row r="115" spans="1:19" ht="12.75" customHeight="1" x14ac:dyDescent="0.2">
      <c r="A115" s="5"/>
      <c r="B115" s="5"/>
      <c r="C115" s="5"/>
      <c r="D115" s="1" t="s">
        <v>2</v>
      </c>
      <c r="E115" s="6">
        <f>G115+I115+K115</f>
        <v>190109222.62</v>
      </c>
      <c r="G115" s="6">
        <f>SUM(G73:G113)</f>
        <v>88693549.089999989</v>
      </c>
      <c r="I115" s="6">
        <f>SUM(I73:I113)</f>
        <v>96067280.020000011</v>
      </c>
      <c r="K115" s="6">
        <f>SUM(K73:K113)</f>
        <v>5348393.5099999988</v>
      </c>
      <c r="M115" s="6">
        <f>SUM(M73:M113)</f>
        <v>134780215.37</v>
      </c>
      <c r="O115" s="6">
        <f>SUM(O73:O113)</f>
        <v>57583787.620000005</v>
      </c>
      <c r="Q115" s="6">
        <f>SUM(Q73:Q113)</f>
        <v>2254780.37</v>
      </c>
      <c r="R115" s="51">
        <f>E115-M115-O115-Q115</f>
        <v>-4509560.7400000049</v>
      </c>
      <c r="S115" s="54">
        <f>E115-M115-O115+Q115</f>
        <v>-4.6566128730773926E-9</v>
      </c>
    </row>
    <row r="116" spans="1:19" ht="12.75" customHeight="1" x14ac:dyDescent="0.2">
      <c r="A116" s="35"/>
    </row>
    <row r="117" spans="1:19" ht="12.75" customHeight="1" x14ac:dyDescent="0.2">
      <c r="A117" s="5"/>
      <c r="B117" s="1" t="s">
        <v>14</v>
      </c>
      <c r="G117" s="39"/>
      <c r="H117" s="39"/>
      <c r="I117" s="39"/>
      <c r="J117" s="39"/>
      <c r="K117" s="39"/>
      <c r="L117" s="39"/>
      <c r="M117" s="39"/>
      <c r="N117" s="39"/>
      <c r="O117" s="39"/>
    </row>
    <row r="118" spans="1:19" ht="12.75" customHeight="1" x14ac:dyDescent="0.2">
      <c r="A118" s="5"/>
      <c r="B118" s="5">
        <v>1</v>
      </c>
      <c r="C118" s="1" t="s">
        <v>32</v>
      </c>
      <c r="D118" s="1"/>
      <c r="E118" s="32">
        <f t="shared" ref="E118:E137" si="12">SUM(G118:K118)</f>
        <v>65423.079999999994</v>
      </c>
      <c r="G118" s="54">
        <v>25217.19</v>
      </c>
      <c r="H118" s="53"/>
      <c r="I118" s="54">
        <v>20469.21</v>
      </c>
      <c r="J118" s="53"/>
      <c r="K118" s="54">
        <v>19736.68</v>
      </c>
      <c r="L118" s="53"/>
      <c r="M118" s="54">
        <v>24870.02</v>
      </c>
      <c r="N118" s="53"/>
      <c r="O118" s="54">
        <v>40553.06</v>
      </c>
      <c r="P118" s="53"/>
      <c r="Q118" s="54">
        <v>0</v>
      </c>
      <c r="R118" s="51">
        <f t="shared" ref="R118:R172" si="13">E118-M118-O118-Q118</f>
        <v>0</v>
      </c>
      <c r="S118" s="54">
        <f t="shared" ref="S118:S156" si="14">E118-M118-O118+Q118</f>
        <v>0</v>
      </c>
    </row>
    <row r="119" spans="1:19" ht="12.75" customHeight="1" x14ac:dyDescent="0.2">
      <c r="A119" s="5"/>
      <c r="B119" s="5">
        <v>2</v>
      </c>
      <c r="C119" s="1" t="s">
        <v>33</v>
      </c>
      <c r="D119" s="1"/>
      <c r="E119" s="32">
        <f t="shared" si="12"/>
        <v>33641.160000000003</v>
      </c>
      <c r="G119" s="54">
        <v>21663.05</v>
      </c>
      <c r="H119" s="53"/>
      <c r="I119" s="54">
        <v>0</v>
      </c>
      <c r="J119" s="53"/>
      <c r="K119" s="54">
        <v>11978.11</v>
      </c>
      <c r="L119" s="53"/>
      <c r="M119" s="54">
        <v>33281.93</v>
      </c>
      <c r="N119" s="53"/>
      <c r="O119" s="54">
        <v>359.23</v>
      </c>
      <c r="P119" s="53"/>
      <c r="Q119" s="54">
        <v>0</v>
      </c>
      <c r="R119" s="51">
        <f t="shared" si="13"/>
        <v>3.1832314562052488E-12</v>
      </c>
      <c r="S119" s="54">
        <f t="shared" si="14"/>
        <v>3.1832314562052488E-12</v>
      </c>
    </row>
    <row r="120" spans="1:19" ht="12.75" customHeight="1" x14ac:dyDescent="0.2">
      <c r="A120" s="5"/>
      <c r="B120" s="5">
        <v>3</v>
      </c>
      <c r="C120" s="1" t="s">
        <v>69</v>
      </c>
      <c r="D120" s="1"/>
      <c r="E120" s="32">
        <f t="shared" si="12"/>
        <v>258.07</v>
      </c>
      <c r="G120" s="54">
        <v>0</v>
      </c>
      <c r="H120" s="53"/>
      <c r="I120" s="54">
        <v>258.07</v>
      </c>
      <c r="J120" s="53"/>
      <c r="K120" s="54">
        <v>0</v>
      </c>
      <c r="L120" s="53"/>
      <c r="M120" s="54">
        <v>0</v>
      </c>
      <c r="N120" s="53"/>
      <c r="O120" s="54">
        <v>258.07</v>
      </c>
      <c r="P120" s="53"/>
      <c r="Q120" s="54">
        <v>0</v>
      </c>
      <c r="R120" s="51">
        <f t="shared" si="13"/>
        <v>0</v>
      </c>
      <c r="S120" s="54">
        <f t="shared" si="14"/>
        <v>0</v>
      </c>
    </row>
    <row r="121" spans="1:19" ht="12.75" customHeight="1" x14ac:dyDescent="0.2">
      <c r="A121" s="5"/>
      <c r="B121" s="5">
        <v>4</v>
      </c>
      <c r="C121" s="1" t="s">
        <v>34</v>
      </c>
      <c r="D121" s="1"/>
      <c r="E121" s="32">
        <f t="shared" si="12"/>
        <v>13463.130000000001</v>
      </c>
      <c r="G121" s="54">
        <v>5841.83</v>
      </c>
      <c r="H121" s="53"/>
      <c r="I121" s="54">
        <v>2500</v>
      </c>
      <c r="J121" s="53"/>
      <c r="K121" s="54">
        <v>5121.3</v>
      </c>
      <c r="L121" s="53"/>
      <c r="M121" s="54">
        <v>0</v>
      </c>
      <c r="N121" s="53"/>
      <c r="O121" s="54">
        <v>13463.13</v>
      </c>
      <c r="P121" s="53"/>
      <c r="Q121" s="54">
        <v>0</v>
      </c>
      <c r="R121" s="51">
        <f t="shared" si="13"/>
        <v>1.8189894035458565E-12</v>
      </c>
      <c r="S121" s="54">
        <f t="shared" si="14"/>
        <v>1.8189894035458565E-12</v>
      </c>
    </row>
    <row r="122" spans="1:19" ht="12.75" customHeight="1" x14ac:dyDescent="0.2">
      <c r="A122" s="5"/>
      <c r="B122" s="5">
        <v>5</v>
      </c>
      <c r="C122" s="1" t="s">
        <v>35</v>
      </c>
      <c r="D122" s="1"/>
      <c r="E122" s="32">
        <f t="shared" si="12"/>
        <v>20543.04</v>
      </c>
      <c r="G122" s="54">
        <v>13866.21</v>
      </c>
      <c r="H122" s="53"/>
      <c r="I122" s="54">
        <v>6676.83</v>
      </c>
      <c r="J122" s="53"/>
      <c r="K122" s="54">
        <v>0</v>
      </c>
      <c r="L122" s="53"/>
      <c r="M122" s="54">
        <v>8300</v>
      </c>
      <c r="N122" s="53"/>
      <c r="O122" s="54">
        <v>12243.04</v>
      </c>
      <c r="P122" s="53"/>
      <c r="Q122" s="54">
        <v>0</v>
      </c>
      <c r="R122" s="51">
        <f t="shared" si="13"/>
        <v>0</v>
      </c>
      <c r="S122" s="54">
        <f t="shared" si="14"/>
        <v>0</v>
      </c>
    </row>
    <row r="123" spans="1:19" ht="12.75" customHeight="1" x14ac:dyDescent="0.2">
      <c r="A123" s="5"/>
      <c r="B123" s="5">
        <v>6</v>
      </c>
      <c r="C123" s="1" t="s">
        <v>36</v>
      </c>
      <c r="D123" s="1"/>
      <c r="E123" s="32">
        <f t="shared" si="12"/>
        <v>3405295.15</v>
      </c>
      <c r="G123" s="54">
        <v>100606.83</v>
      </c>
      <c r="H123" s="53"/>
      <c r="I123" s="54">
        <v>34322.46</v>
      </c>
      <c r="J123" s="53"/>
      <c r="K123" s="54">
        <v>3270365.86</v>
      </c>
      <c r="L123" s="53"/>
      <c r="M123" s="54">
        <v>1462177.27</v>
      </c>
      <c r="N123" s="53"/>
      <c r="O123" s="54">
        <v>1942887.88</v>
      </c>
      <c r="P123" s="53"/>
      <c r="Q123" s="54">
        <v>-230</v>
      </c>
      <c r="R123" s="51">
        <f t="shared" si="13"/>
        <v>460</v>
      </c>
      <c r="S123" s="54">
        <f t="shared" si="14"/>
        <v>0</v>
      </c>
    </row>
    <row r="124" spans="1:19" ht="12.75" customHeight="1" x14ac:dyDescent="0.2">
      <c r="A124" s="5"/>
      <c r="B124" s="5">
        <v>7</v>
      </c>
      <c r="C124" s="1" t="s">
        <v>37</v>
      </c>
      <c r="D124" s="1"/>
      <c r="E124" s="32">
        <f t="shared" si="12"/>
        <v>8220.74</v>
      </c>
      <c r="G124" s="54">
        <v>0</v>
      </c>
      <c r="H124" s="53"/>
      <c r="I124" s="54">
        <v>8220.74</v>
      </c>
      <c r="J124" s="53"/>
      <c r="K124" s="54">
        <v>0</v>
      </c>
      <c r="L124" s="53"/>
      <c r="M124" s="54">
        <v>500</v>
      </c>
      <c r="N124" s="53"/>
      <c r="O124" s="54">
        <v>7720.74</v>
      </c>
      <c r="P124" s="53"/>
      <c r="Q124" s="54">
        <v>0</v>
      </c>
      <c r="R124" s="51">
        <f t="shared" si="13"/>
        <v>0</v>
      </c>
      <c r="S124" s="54">
        <f t="shared" si="14"/>
        <v>0</v>
      </c>
    </row>
    <row r="125" spans="1:19" ht="12.75" customHeight="1" x14ac:dyDescent="0.2">
      <c r="A125" s="5"/>
      <c r="B125" s="5">
        <v>8</v>
      </c>
      <c r="C125" s="1" t="s">
        <v>38</v>
      </c>
      <c r="D125" s="1"/>
      <c r="E125" s="32">
        <f t="shared" si="12"/>
        <v>4020656.16</v>
      </c>
      <c r="G125" s="54">
        <v>45673.5</v>
      </c>
      <c r="H125" s="53"/>
      <c r="I125" s="54">
        <v>58065.45</v>
      </c>
      <c r="J125" s="53"/>
      <c r="K125" s="54">
        <v>3916917.21</v>
      </c>
      <c r="L125" s="53"/>
      <c r="M125" s="54">
        <v>1909957.93</v>
      </c>
      <c r="N125" s="53"/>
      <c r="O125" s="54">
        <v>2110578.23</v>
      </c>
      <c r="P125" s="53"/>
      <c r="Q125" s="54">
        <v>-120</v>
      </c>
      <c r="R125" s="51">
        <f t="shared" si="13"/>
        <v>240.00000000046566</v>
      </c>
      <c r="S125" s="54">
        <f t="shared" si="14"/>
        <v>4.6566128730773926E-10</v>
      </c>
    </row>
    <row r="126" spans="1:19" ht="12.75" customHeight="1" x14ac:dyDescent="0.2">
      <c r="A126" s="5"/>
      <c r="B126" s="5">
        <v>9</v>
      </c>
      <c r="C126" s="1" t="s">
        <v>39</v>
      </c>
      <c r="D126" s="1"/>
      <c r="E126" s="32">
        <f t="shared" si="12"/>
        <v>5167.3100000000004</v>
      </c>
      <c r="G126" s="54">
        <v>2993.01</v>
      </c>
      <c r="H126" s="53"/>
      <c r="I126" s="54">
        <v>1767.55</v>
      </c>
      <c r="J126" s="53"/>
      <c r="K126" s="54">
        <v>406.75</v>
      </c>
      <c r="L126" s="53"/>
      <c r="M126" s="54">
        <v>366</v>
      </c>
      <c r="N126" s="53"/>
      <c r="O126" s="54">
        <v>4801.3100000000004</v>
      </c>
      <c r="P126" s="53"/>
      <c r="Q126" s="54">
        <v>0</v>
      </c>
      <c r="R126" s="51">
        <f t="shared" si="13"/>
        <v>0</v>
      </c>
      <c r="S126" s="54">
        <f t="shared" si="14"/>
        <v>0</v>
      </c>
    </row>
    <row r="127" spans="1:19" ht="12.75" customHeight="1" x14ac:dyDescent="0.2">
      <c r="A127" s="5"/>
      <c r="B127" s="5">
        <v>10</v>
      </c>
      <c r="C127" s="1" t="s">
        <v>40</v>
      </c>
      <c r="D127" s="1"/>
      <c r="E127" s="32">
        <f t="shared" si="12"/>
        <v>833.32</v>
      </c>
      <c r="G127" s="54">
        <v>833.32</v>
      </c>
      <c r="H127" s="53"/>
      <c r="I127" s="54">
        <v>0</v>
      </c>
      <c r="J127" s="53"/>
      <c r="K127" s="54">
        <v>0</v>
      </c>
      <c r="L127" s="53"/>
      <c r="M127" s="54">
        <v>443.75</v>
      </c>
      <c r="N127" s="53"/>
      <c r="O127" s="54">
        <v>389.57</v>
      </c>
      <c r="P127" s="53"/>
      <c r="Q127" s="54">
        <v>0</v>
      </c>
      <c r="R127" s="51">
        <f t="shared" si="13"/>
        <v>5.6843418860808015E-14</v>
      </c>
      <c r="S127" s="54">
        <f t="shared" si="14"/>
        <v>5.6843418860808015E-14</v>
      </c>
    </row>
    <row r="128" spans="1:19" ht="12.75" customHeight="1" x14ac:dyDescent="0.2">
      <c r="A128" s="5"/>
      <c r="B128" s="5">
        <v>11</v>
      </c>
      <c r="C128" s="1" t="s">
        <v>178</v>
      </c>
      <c r="D128" s="1"/>
      <c r="E128" s="32">
        <f t="shared" si="12"/>
        <v>12869.59</v>
      </c>
      <c r="G128" s="54">
        <v>1804.52</v>
      </c>
      <c r="H128" s="53"/>
      <c r="I128" s="54">
        <v>0</v>
      </c>
      <c r="J128" s="53"/>
      <c r="K128" s="54">
        <v>11065.07</v>
      </c>
      <c r="L128" s="53"/>
      <c r="M128" s="54">
        <v>6696.5</v>
      </c>
      <c r="N128" s="53"/>
      <c r="O128" s="54">
        <v>6173.09</v>
      </c>
      <c r="P128" s="53"/>
      <c r="Q128" s="54">
        <v>0</v>
      </c>
      <c r="R128" s="51">
        <f t="shared" si="13"/>
        <v>0</v>
      </c>
      <c r="S128" s="54">
        <f t="shared" si="14"/>
        <v>0</v>
      </c>
    </row>
    <row r="129" spans="1:19" ht="12.75" customHeight="1" x14ac:dyDescent="0.2">
      <c r="A129" s="5"/>
      <c r="B129" s="5">
        <v>12</v>
      </c>
      <c r="C129" s="1" t="s">
        <v>41</v>
      </c>
      <c r="D129" s="1"/>
      <c r="E129" s="32">
        <f t="shared" si="12"/>
        <v>24869.19</v>
      </c>
      <c r="G129" s="54">
        <v>18711.96</v>
      </c>
      <c r="H129" s="53"/>
      <c r="I129" s="54">
        <v>1420</v>
      </c>
      <c r="J129" s="53"/>
      <c r="K129" s="54">
        <v>4737.2299999999996</v>
      </c>
      <c r="L129" s="53"/>
      <c r="M129" s="54">
        <v>3242.9</v>
      </c>
      <c r="N129" s="53"/>
      <c r="O129" s="54">
        <v>21626.29</v>
      </c>
      <c r="P129" s="53"/>
      <c r="Q129" s="54">
        <v>0</v>
      </c>
      <c r="R129" s="51">
        <f t="shared" si="13"/>
        <v>-3.637978807091713E-12</v>
      </c>
      <c r="S129" s="54">
        <f t="shared" si="14"/>
        <v>-3.637978807091713E-12</v>
      </c>
    </row>
    <row r="130" spans="1:19" ht="12.75" customHeight="1" x14ac:dyDescent="0.2">
      <c r="A130" s="5"/>
      <c r="B130" s="5">
        <v>13</v>
      </c>
      <c r="C130" s="1" t="s">
        <v>42</v>
      </c>
      <c r="D130" s="1"/>
      <c r="E130" s="32">
        <f t="shared" si="12"/>
        <v>0</v>
      </c>
      <c r="G130" s="54">
        <v>0</v>
      </c>
      <c r="H130" s="53"/>
      <c r="I130" s="54">
        <v>0</v>
      </c>
      <c r="J130" s="53"/>
      <c r="K130" s="54">
        <v>0</v>
      </c>
      <c r="L130" s="53"/>
      <c r="M130" s="54">
        <v>0</v>
      </c>
      <c r="N130" s="53"/>
      <c r="O130" s="54">
        <v>0</v>
      </c>
      <c r="P130" s="53"/>
      <c r="Q130" s="54">
        <v>0</v>
      </c>
      <c r="R130" s="51">
        <f t="shared" si="13"/>
        <v>0</v>
      </c>
      <c r="S130" s="54">
        <f t="shared" si="14"/>
        <v>0</v>
      </c>
    </row>
    <row r="131" spans="1:19" ht="12.75" customHeight="1" x14ac:dyDescent="0.2">
      <c r="A131" s="5"/>
      <c r="B131" s="5">
        <v>14</v>
      </c>
      <c r="C131" s="1" t="s">
        <v>43</v>
      </c>
      <c r="D131" s="1"/>
      <c r="E131" s="32">
        <f t="shared" si="12"/>
        <v>445385</v>
      </c>
      <c r="G131" s="54">
        <v>311029.5</v>
      </c>
      <c r="H131" s="53"/>
      <c r="I131" s="54">
        <v>133355.5</v>
      </c>
      <c r="J131" s="53"/>
      <c r="K131" s="54">
        <v>1000</v>
      </c>
      <c r="L131" s="53"/>
      <c r="M131" s="54">
        <v>229381.21</v>
      </c>
      <c r="N131" s="53"/>
      <c r="O131" s="54">
        <v>215432.04</v>
      </c>
      <c r="P131" s="53"/>
      <c r="Q131" s="54">
        <v>-571.75</v>
      </c>
      <c r="R131" s="51">
        <f t="shared" si="13"/>
        <v>1143.5</v>
      </c>
      <c r="S131" s="54">
        <f t="shared" si="14"/>
        <v>0</v>
      </c>
    </row>
    <row r="132" spans="1:19" ht="12.75" customHeight="1" x14ac:dyDescent="0.2">
      <c r="A132" s="5"/>
      <c r="B132" s="5">
        <v>15</v>
      </c>
      <c r="C132" s="1" t="s">
        <v>44</v>
      </c>
      <c r="D132" s="1"/>
      <c r="E132" s="32">
        <f t="shared" si="12"/>
        <v>69459.209999999992</v>
      </c>
      <c r="G132" s="54">
        <v>66870.81</v>
      </c>
      <c r="H132" s="53"/>
      <c r="I132" s="54">
        <v>2588.4</v>
      </c>
      <c r="J132" s="53"/>
      <c r="K132" s="54">
        <v>0</v>
      </c>
      <c r="L132" s="53"/>
      <c r="M132" s="54">
        <v>36670.870000000003</v>
      </c>
      <c r="N132" s="53"/>
      <c r="O132" s="54">
        <v>32788.339999999997</v>
      </c>
      <c r="P132" s="53"/>
      <c r="Q132" s="54">
        <v>0</v>
      </c>
      <c r="R132" s="51">
        <f t="shared" si="13"/>
        <v>-7.2759576141834259E-12</v>
      </c>
      <c r="S132" s="54">
        <f t="shared" si="14"/>
        <v>-7.2759576141834259E-12</v>
      </c>
    </row>
    <row r="133" spans="1:19" ht="12.75" customHeight="1" x14ac:dyDescent="0.2">
      <c r="A133" s="5"/>
      <c r="B133" s="5">
        <v>16</v>
      </c>
      <c r="C133" s="1" t="s">
        <v>45</v>
      </c>
      <c r="D133" s="1"/>
      <c r="E133" s="32">
        <f t="shared" si="12"/>
        <v>40</v>
      </c>
      <c r="G133" s="54">
        <v>0</v>
      </c>
      <c r="H133" s="53"/>
      <c r="I133" s="54">
        <v>40</v>
      </c>
      <c r="J133" s="53"/>
      <c r="K133" s="54">
        <v>0</v>
      </c>
      <c r="L133" s="53"/>
      <c r="M133" s="54">
        <v>0</v>
      </c>
      <c r="N133" s="53"/>
      <c r="O133" s="54">
        <v>40</v>
      </c>
      <c r="P133" s="53"/>
      <c r="Q133" s="54">
        <v>0</v>
      </c>
      <c r="R133" s="51">
        <f t="shared" si="13"/>
        <v>0</v>
      </c>
      <c r="S133" s="54">
        <f t="shared" si="14"/>
        <v>0</v>
      </c>
    </row>
    <row r="134" spans="1:19" ht="12.75" customHeight="1" x14ac:dyDescent="0.2">
      <c r="A134" s="5"/>
      <c r="B134" s="5">
        <v>17</v>
      </c>
      <c r="C134" s="1" t="s">
        <v>46</v>
      </c>
      <c r="D134" s="1"/>
      <c r="E134" s="32">
        <f t="shared" si="12"/>
        <v>57351.99</v>
      </c>
      <c r="G134" s="54">
        <v>2149.0100000000002</v>
      </c>
      <c r="H134" s="53"/>
      <c r="I134" s="54">
        <v>4802.9799999999996</v>
      </c>
      <c r="J134" s="53"/>
      <c r="K134" s="54">
        <v>50400</v>
      </c>
      <c r="L134" s="53"/>
      <c r="M134" s="54">
        <v>51596.04</v>
      </c>
      <c r="N134" s="53"/>
      <c r="O134" s="54">
        <v>5755.95</v>
      </c>
      <c r="P134" s="53"/>
      <c r="Q134" s="54">
        <v>0</v>
      </c>
      <c r="R134" s="51">
        <f t="shared" si="13"/>
        <v>-2.7284841053187847E-12</v>
      </c>
      <c r="S134" s="54">
        <f t="shared" si="14"/>
        <v>-2.7284841053187847E-12</v>
      </c>
    </row>
    <row r="135" spans="1:19" ht="12.75" customHeight="1" x14ac:dyDescent="0.2">
      <c r="A135" s="5"/>
      <c r="B135" s="5">
        <v>18</v>
      </c>
      <c r="C135" s="1" t="s">
        <v>47</v>
      </c>
      <c r="D135" s="1"/>
      <c r="E135" s="32">
        <f t="shared" si="12"/>
        <v>2757.1</v>
      </c>
      <c r="G135" s="54">
        <v>2757.1</v>
      </c>
      <c r="H135" s="53"/>
      <c r="I135" s="54">
        <v>0</v>
      </c>
      <c r="J135" s="53"/>
      <c r="K135" s="54">
        <v>0</v>
      </c>
      <c r="L135" s="53"/>
      <c r="M135" s="54">
        <v>1260</v>
      </c>
      <c r="N135" s="53"/>
      <c r="O135" s="54">
        <v>1497.1</v>
      </c>
      <c r="P135" s="53"/>
      <c r="Q135" s="54">
        <v>0</v>
      </c>
      <c r="R135" s="51">
        <f t="shared" si="13"/>
        <v>0</v>
      </c>
      <c r="S135" s="54">
        <f t="shared" si="14"/>
        <v>0</v>
      </c>
    </row>
    <row r="136" spans="1:19" ht="12.75" customHeight="1" x14ac:dyDescent="0.2">
      <c r="A136" s="5"/>
      <c r="B136" s="5">
        <v>19</v>
      </c>
      <c r="C136" s="1" t="s">
        <v>48</v>
      </c>
      <c r="D136" s="1"/>
      <c r="E136" s="32">
        <f t="shared" si="12"/>
        <v>2355027.3299999996</v>
      </c>
      <c r="G136" s="54">
        <v>57664.5</v>
      </c>
      <c r="H136" s="53"/>
      <c r="I136" s="54">
        <v>28766.57</v>
      </c>
      <c r="J136" s="53"/>
      <c r="K136" s="54">
        <v>2268596.2599999998</v>
      </c>
      <c r="L136" s="53"/>
      <c r="M136" s="54">
        <v>1071206.24</v>
      </c>
      <c r="N136" s="53"/>
      <c r="O136" s="54">
        <v>1283461.0900000001</v>
      </c>
      <c r="P136" s="53"/>
      <c r="Q136" s="54">
        <v>-360</v>
      </c>
      <c r="R136" s="51">
        <f t="shared" si="13"/>
        <v>719.99999999953434</v>
      </c>
      <c r="S136" s="54">
        <f t="shared" si="14"/>
        <v>-4.6566128730773926E-10</v>
      </c>
    </row>
    <row r="137" spans="1:19" ht="12.75" customHeight="1" x14ac:dyDescent="0.2">
      <c r="A137" s="5"/>
      <c r="B137" s="5">
        <v>20</v>
      </c>
      <c r="C137" s="1" t="s">
        <v>49</v>
      </c>
      <c r="D137" s="1"/>
      <c r="E137" s="32">
        <f t="shared" si="12"/>
        <v>51349.86</v>
      </c>
      <c r="G137" s="54">
        <v>46451.38</v>
      </c>
      <c r="H137" s="53"/>
      <c r="I137" s="54">
        <v>180.3</v>
      </c>
      <c r="J137" s="53"/>
      <c r="K137" s="54">
        <v>4718.18</v>
      </c>
      <c r="L137" s="53"/>
      <c r="M137" s="54">
        <v>4837.3999999999996</v>
      </c>
      <c r="N137" s="53"/>
      <c r="O137" s="54">
        <v>46512.46</v>
      </c>
      <c r="P137" s="53"/>
      <c r="Q137" s="54">
        <v>0</v>
      </c>
      <c r="R137" s="51">
        <f t="shared" si="13"/>
        <v>0</v>
      </c>
      <c r="S137" s="54">
        <f t="shared" si="14"/>
        <v>0</v>
      </c>
    </row>
    <row r="138" spans="1:19" ht="12.75" customHeight="1" x14ac:dyDescent="0.2">
      <c r="A138" s="5"/>
      <c r="B138" s="5">
        <v>21</v>
      </c>
      <c r="C138" s="1" t="s">
        <v>50</v>
      </c>
      <c r="D138" s="1"/>
      <c r="G138" s="54"/>
      <c r="H138" s="53"/>
      <c r="I138" s="54"/>
      <c r="J138" s="53"/>
      <c r="K138" s="54"/>
      <c r="L138" s="53"/>
      <c r="M138" s="54"/>
      <c r="N138" s="53"/>
      <c r="O138" s="54"/>
      <c r="P138" s="53"/>
      <c r="Q138" s="54"/>
      <c r="R138" s="51">
        <f t="shared" si="13"/>
        <v>0</v>
      </c>
      <c r="S138" s="54">
        <f t="shared" si="14"/>
        <v>0</v>
      </c>
    </row>
    <row r="139" spans="1:19" ht="12.75" customHeight="1" x14ac:dyDescent="0.2">
      <c r="A139" s="5"/>
      <c r="B139" s="5">
        <v>22</v>
      </c>
      <c r="C139" s="5"/>
      <c r="D139" s="1" t="s">
        <v>51</v>
      </c>
      <c r="E139" s="32">
        <f t="shared" ref="E139:E153" si="15">SUM(G139:K139)</f>
        <v>6769.14</v>
      </c>
      <c r="G139" s="54">
        <v>0</v>
      </c>
      <c r="H139" s="53"/>
      <c r="I139" s="54">
        <v>6769.14</v>
      </c>
      <c r="J139" s="53"/>
      <c r="K139" s="54">
        <v>0</v>
      </c>
      <c r="L139" s="53"/>
      <c r="M139" s="54">
        <v>0</v>
      </c>
      <c r="N139" s="53"/>
      <c r="O139" s="54">
        <v>6769.14</v>
      </c>
      <c r="P139" s="53"/>
      <c r="Q139" s="54">
        <v>0</v>
      </c>
      <c r="R139" s="51">
        <f t="shared" si="13"/>
        <v>0</v>
      </c>
      <c r="S139" s="54">
        <f t="shared" si="14"/>
        <v>0</v>
      </c>
    </row>
    <row r="140" spans="1:19" ht="12.75" customHeight="1" x14ac:dyDescent="0.2">
      <c r="A140" s="5"/>
      <c r="B140" s="5">
        <v>23</v>
      </c>
      <c r="C140" s="1" t="s">
        <v>52</v>
      </c>
      <c r="D140" s="1"/>
      <c r="E140" s="32">
        <f t="shared" si="15"/>
        <v>196336.26</v>
      </c>
      <c r="G140" s="54">
        <v>91786.35</v>
      </c>
      <c r="H140" s="53"/>
      <c r="I140" s="54">
        <v>17667.939999999999</v>
      </c>
      <c r="J140" s="53"/>
      <c r="K140" s="54">
        <v>86881.97</v>
      </c>
      <c r="L140" s="53"/>
      <c r="M140" s="54">
        <v>149540.07999999999</v>
      </c>
      <c r="N140" s="53"/>
      <c r="O140" s="54">
        <v>46796.18</v>
      </c>
      <c r="P140" s="53"/>
      <c r="Q140" s="54">
        <v>0</v>
      </c>
      <c r="R140" s="51">
        <f t="shared" si="13"/>
        <v>2.1827872842550278E-11</v>
      </c>
      <c r="S140" s="54">
        <f t="shared" si="14"/>
        <v>2.1827872842550278E-11</v>
      </c>
    </row>
    <row r="141" spans="1:19" ht="12.75" customHeight="1" x14ac:dyDescent="0.2">
      <c r="A141" s="5"/>
      <c r="B141" s="5">
        <v>24</v>
      </c>
      <c r="C141" s="1" t="s">
        <v>70</v>
      </c>
      <c r="D141" s="1"/>
      <c r="E141" s="32">
        <f t="shared" si="15"/>
        <v>531587</v>
      </c>
      <c r="G141" s="54">
        <v>3708.23</v>
      </c>
      <c r="H141" s="53"/>
      <c r="I141" s="54">
        <v>9997.9</v>
      </c>
      <c r="J141" s="53"/>
      <c r="K141" s="54">
        <v>517880.87</v>
      </c>
      <c r="L141" s="53"/>
      <c r="M141" s="54">
        <v>224020.64</v>
      </c>
      <c r="N141" s="53"/>
      <c r="O141" s="54">
        <v>307566.36</v>
      </c>
      <c r="P141" s="53"/>
      <c r="Q141" s="54">
        <v>0</v>
      </c>
      <c r="R141" s="51">
        <f t="shared" si="13"/>
        <v>0</v>
      </c>
      <c r="S141" s="54">
        <f t="shared" si="14"/>
        <v>0</v>
      </c>
    </row>
    <row r="142" spans="1:19" ht="12.75" customHeight="1" x14ac:dyDescent="0.2">
      <c r="A142" s="5"/>
      <c r="B142" s="5">
        <v>25</v>
      </c>
      <c r="C142" s="1" t="s">
        <v>55</v>
      </c>
      <c r="D142" s="1"/>
      <c r="E142" s="32">
        <f t="shared" si="15"/>
        <v>26515.050000000003</v>
      </c>
      <c r="G142" s="54">
        <v>26505.22</v>
      </c>
      <c r="H142" s="53"/>
      <c r="I142" s="54">
        <v>9.83</v>
      </c>
      <c r="J142" s="53"/>
      <c r="K142" s="54">
        <v>0</v>
      </c>
      <c r="L142" s="53"/>
      <c r="M142" s="54">
        <v>23753.84</v>
      </c>
      <c r="N142" s="53"/>
      <c r="O142" s="54">
        <v>2761.21</v>
      </c>
      <c r="P142" s="53"/>
      <c r="Q142" s="54">
        <v>0</v>
      </c>
      <c r="R142" s="51">
        <f t="shared" si="13"/>
        <v>2.7284841053187847E-12</v>
      </c>
      <c r="S142" s="54">
        <f t="shared" si="14"/>
        <v>2.7284841053187847E-12</v>
      </c>
    </row>
    <row r="143" spans="1:19" ht="12.75" customHeight="1" x14ac:dyDescent="0.2">
      <c r="A143" s="5"/>
      <c r="B143" s="5">
        <v>26</v>
      </c>
      <c r="C143" s="1" t="s">
        <v>56</v>
      </c>
      <c r="D143" s="1"/>
      <c r="E143" s="32">
        <f t="shared" si="15"/>
        <v>706855.8</v>
      </c>
      <c r="G143" s="54">
        <v>8474.6299999999992</v>
      </c>
      <c r="H143" s="53"/>
      <c r="I143" s="54">
        <v>68632.14</v>
      </c>
      <c r="J143" s="53"/>
      <c r="K143" s="54">
        <v>629749.03</v>
      </c>
      <c r="L143" s="53"/>
      <c r="M143" s="54">
        <v>517410.01</v>
      </c>
      <c r="N143" s="53"/>
      <c r="O143" s="54">
        <v>189445.79</v>
      </c>
      <c r="P143" s="53"/>
      <c r="Q143" s="54">
        <v>0</v>
      </c>
      <c r="R143" s="51">
        <f t="shared" si="13"/>
        <v>2.9103830456733704E-11</v>
      </c>
      <c r="S143" s="54">
        <f t="shared" si="14"/>
        <v>2.9103830456733704E-11</v>
      </c>
    </row>
    <row r="144" spans="1:19" ht="12.75" customHeight="1" x14ac:dyDescent="0.2">
      <c r="A144" s="5"/>
      <c r="B144" s="5">
        <v>27</v>
      </c>
      <c r="C144" s="1" t="s">
        <v>58</v>
      </c>
      <c r="D144" s="1"/>
      <c r="E144" s="32">
        <f t="shared" si="15"/>
        <v>10907.880000000001</v>
      </c>
      <c r="G144" s="54">
        <v>5231.53</v>
      </c>
      <c r="H144" s="53"/>
      <c r="I144" s="54">
        <v>5526.35</v>
      </c>
      <c r="J144" s="53"/>
      <c r="K144" s="54">
        <v>150</v>
      </c>
      <c r="L144" s="53"/>
      <c r="M144" s="54">
        <v>0</v>
      </c>
      <c r="N144" s="53"/>
      <c r="O144" s="54">
        <v>10907.88</v>
      </c>
      <c r="P144" s="53"/>
      <c r="Q144" s="54">
        <v>0</v>
      </c>
      <c r="R144" s="51">
        <f t="shared" si="13"/>
        <v>1.8189894035458565E-12</v>
      </c>
      <c r="S144" s="54">
        <f t="shared" si="14"/>
        <v>1.8189894035458565E-12</v>
      </c>
    </row>
    <row r="145" spans="1:19" ht="12.75" customHeight="1" x14ac:dyDescent="0.2">
      <c r="A145" s="5"/>
      <c r="B145" s="5">
        <v>19</v>
      </c>
      <c r="C145" s="1" t="s">
        <v>59</v>
      </c>
      <c r="D145" s="1"/>
      <c r="E145" s="32">
        <f>SUM(G145:K145)</f>
        <v>1724.36</v>
      </c>
      <c r="G145" s="54">
        <v>0</v>
      </c>
      <c r="H145" s="53"/>
      <c r="I145" s="54">
        <v>1724.36</v>
      </c>
      <c r="J145" s="53"/>
      <c r="K145" s="54">
        <v>0</v>
      </c>
      <c r="L145" s="53"/>
      <c r="M145" s="54">
        <v>0</v>
      </c>
      <c r="N145" s="53"/>
      <c r="O145" s="54">
        <v>1704.36</v>
      </c>
      <c r="P145" s="53"/>
      <c r="Q145" s="54">
        <v>-20</v>
      </c>
      <c r="R145" s="51">
        <f>E145-M145-O145-Q145</f>
        <v>40</v>
      </c>
      <c r="S145" s="54">
        <f t="shared" si="14"/>
        <v>0</v>
      </c>
    </row>
    <row r="146" spans="1:19" ht="12.75" customHeight="1" x14ac:dyDescent="0.2">
      <c r="A146" s="5"/>
      <c r="B146" s="5">
        <v>28</v>
      </c>
      <c r="C146" s="1" t="s">
        <v>71</v>
      </c>
      <c r="D146" s="1"/>
      <c r="E146" s="32">
        <f t="shared" si="15"/>
        <v>6708157.2699999996</v>
      </c>
      <c r="G146" s="54">
        <v>36256.47</v>
      </c>
      <c r="H146" s="53"/>
      <c r="I146" s="54">
        <v>133300.04999999999</v>
      </c>
      <c r="J146" s="53"/>
      <c r="K146" s="54">
        <v>6538600.75</v>
      </c>
      <c r="L146" s="53"/>
      <c r="M146" s="54">
        <v>3995076.57</v>
      </c>
      <c r="N146" s="53"/>
      <c r="O146" s="54">
        <v>2712850.7</v>
      </c>
      <c r="P146" s="53"/>
      <c r="Q146" s="54">
        <v>-230</v>
      </c>
      <c r="R146" s="51">
        <f t="shared" si="13"/>
        <v>459.99999999953434</v>
      </c>
      <c r="S146" s="54">
        <f t="shared" si="14"/>
        <v>-4.6566128730773926E-10</v>
      </c>
    </row>
    <row r="147" spans="1:19" ht="12.75" customHeight="1" x14ac:dyDescent="0.2">
      <c r="A147" s="5"/>
      <c r="B147" s="5">
        <v>29</v>
      </c>
      <c r="C147" s="1" t="s">
        <v>61</v>
      </c>
      <c r="D147" s="1"/>
      <c r="E147" s="32">
        <f t="shared" si="15"/>
        <v>25960.240000000002</v>
      </c>
      <c r="G147" s="54">
        <v>12583.29</v>
      </c>
      <c r="H147" s="53"/>
      <c r="I147" s="54">
        <v>0</v>
      </c>
      <c r="J147" s="53"/>
      <c r="K147" s="54">
        <v>13376.95</v>
      </c>
      <c r="L147" s="53"/>
      <c r="M147" s="54">
        <v>6766</v>
      </c>
      <c r="N147" s="53"/>
      <c r="O147" s="54">
        <v>19194.240000000002</v>
      </c>
      <c r="P147" s="53"/>
      <c r="Q147" s="54">
        <v>0</v>
      </c>
      <c r="R147" s="51">
        <f t="shared" si="13"/>
        <v>0</v>
      </c>
      <c r="S147" s="54">
        <f t="shared" si="14"/>
        <v>0</v>
      </c>
    </row>
    <row r="148" spans="1:19" ht="12.75" customHeight="1" x14ac:dyDescent="0.2">
      <c r="A148" s="5"/>
      <c r="B148" s="5">
        <v>30</v>
      </c>
      <c r="C148" s="1" t="s">
        <v>72</v>
      </c>
      <c r="D148" s="1"/>
      <c r="E148" s="32">
        <f t="shared" si="15"/>
        <v>631.46</v>
      </c>
      <c r="G148" s="54">
        <v>631.46</v>
      </c>
      <c r="H148" s="53"/>
      <c r="I148" s="54">
        <v>0</v>
      </c>
      <c r="J148" s="53"/>
      <c r="K148" s="54">
        <v>0</v>
      </c>
      <c r="L148" s="53"/>
      <c r="M148" s="54">
        <v>0</v>
      </c>
      <c r="N148" s="53"/>
      <c r="O148" s="54">
        <v>631.46</v>
      </c>
      <c r="P148" s="53"/>
      <c r="Q148" s="54">
        <v>0</v>
      </c>
      <c r="R148" s="51">
        <f t="shared" si="13"/>
        <v>0</v>
      </c>
      <c r="S148" s="54">
        <f t="shared" si="14"/>
        <v>0</v>
      </c>
    </row>
    <row r="149" spans="1:19" ht="12.75" customHeight="1" x14ac:dyDescent="0.2">
      <c r="A149" s="5"/>
      <c r="B149" s="5">
        <v>31</v>
      </c>
      <c r="C149" s="1" t="s">
        <v>62</v>
      </c>
      <c r="D149" s="1"/>
      <c r="E149" s="32">
        <f t="shared" si="15"/>
        <v>3625583.08</v>
      </c>
      <c r="G149" s="54">
        <v>46790.02</v>
      </c>
      <c r="H149" s="53"/>
      <c r="I149" s="54">
        <v>0</v>
      </c>
      <c r="J149" s="53"/>
      <c r="K149" s="54">
        <v>3578793.06</v>
      </c>
      <c r="L149" s="53"/>
      <c r="M149" s="54">
        <v>1813732.66</v>
      </c>
      <c r="N149" s="53"/>
      <c r="O149" s="54">
        <v>1809978.42</v>
      </c>
      <c r="P149" s="53"/>
      <c r="Q149" s="54">
        <v>-1872</v>
      </c>
      <c r="R149" s="51">
        <f t="shared" si="13"/>
        <v>3744.0000000002328</v>
      </c>
      <c r="S149" s="54">
        <f t="shared" si="14"/>
        <v>2.3283064365386963E-10</v>
      </c>
    </row>
    <row r="150" spans="1:19" ht="12.75" customHeight="1" x14ac:dyDescent="0.2">
      <c r="A150" s="5"/>
      <c r="B150" s="5">
        <v>32</v>
      </c>
      <c r="C150" s="1" t="s">
        <v>63</v>
      </c>
      <c r="D150" s="1"/>
      <c r="E150" s="32">
        <f t="shared" si="15"/>
        <v>5969.09</v>
      </c>
      <c r="G150" s="54">
        <v>3263.09</v>
      </c>
      <c r="H150" s="53"/>
      <c r="I150" s="54">
        <v>2706</v>
      </c>
      <c r="J150" s="53"/>
      <c r="K150" s="54">
        <v>0</v>
      </c>
      <c r="L150" s="53"/>
      <c r="M150" s="54">
        <v>215</v>
      </c>
      <c r="N150" s="53"/>
      <c r="O150" s="54">
        <v>5754.09</v>
      </c>
      <c r="P150" s="53"/>
      <c r="Q150" s="54">
        <v>0</v>
      </c>
      <c r="R150" s="51">
        <f t="shared" si="13"/>
        <v>0</v>
      </c>
      <c r="S150" s="54">
        <f t="shared" si="14"/>
        <v>0</v>
      </c>
    </row>
    <row r="151" spans="1:19" ht="12.75" customHeight="1" x14ac:dyDescent="0.2">
      <c r="A151" s="5"/>
      <c r="B151" s="5">
        <v>33</v>
      </c>
      <c r="C151" s="1" t="s">
        <v>64</v>
      </c>
      <c r="D151" s="1"/>
      <c r="E151" s="32">
        <f t="shared" si="15"/>
        <v>88062.76</v>
      </c>
      <c r="G151" s="54">
        <v>72235.06</v>
      </c>
      <c r="H151" s="53"/>
      <c r="I151" s="54">
        <v>500</v>
      </c>
      <c r="J151" s="53"/>
      <c r="K151" s="54">
        <v>15327.7</v>
      </c>
      <c r="L151" s="53"/>
      <c r="M151" s="54">
        <v>3692.6</v>
      </c>
      <c r="N151" s="53"/>
      <c r="O151" s="54">
        <v>84370.16</v>
      </c>
      <c r="P151" s="53"/>
      <c r="Q151" s="54">
        <v>0</v>
      </c>
      <c r="R151" s="51">
        <f t="shared" si="13"/>
        <v>-1.4551915228366852E-11</v>
      </c>
      <c r="S151" s="54">
        <f t="shared" si="14"/>
        <v>-1.4551915228366852E-11</v>
      </c>
    </row>
    <row r="152" spans="1:19" ht="12.75" customHeight="1" x14ac:dyDescent="0.2">
      <c r="A152" s="5"/>
      <c r="B152" s="5">
        <v>34</v>
      </c>
      <c r="C152" s="1" t="s">
        <v>65</v>
      </c>
      <c r="D152" s="1"/>
      <c r="E152" s="32">
        <f t="shared" si="15"/>
        <v>61130.58</v>
      </c>
      <c r="G152" s="54">
        <v>0</v>
      </c>
      <c r="H152" s="53"/>
      <c r="I152" s="54">
        <v>61130.58</v>
      </c>
      <c r="J152" s="53"/>
      <c r="K152" s="54">
        <v>0</v>
      </c>
      <c r="L152" s="53"/>
      <c r="M152" s="54">
        <v>37379.019999999997</v>
      </c>
      <c r="N152" s="53"/>
      <c r="O152" s="54">
        <v>23751.56</v>
      </c>
      <c r="P152" s="53"/>
      <c r="Q152" s="54">
        <v>0</v>
      </c>
      <c r="R152" s="51">
        <f t="shared" si="13"/>
        <v>3.637978807091713E-12</v>
      </c>
      <c r="S152" s="54">
        <f t="shared" si="14"/>
        <v>3.637978807091713E-12</v>
      </c>
    </row>
    <row r="153" spans="1:19" ht="12.75" customHeight="1" x14ac:dyDescent="0.2">
      <c r="A153" s="5"/>
      <c r="B153" s="5"/>
      <c r="C153" s="1" t="s">
        <v>281</v>
      </c>
      <c r="D153" s="1"/>
      <c r="E153" s="32">
        <f t="shared" si="15"/>
        <v>9918.9500000000007</v>
      </c>
      <c r="G153" s="54">
        <v>9918.9500000000007</v>
      </c>
      <c r="H153" s="53"/>
      <c r="I153" s="54">
        <v>0</v>
      </c>
      <c r="J153" s="53"/>
      <c r="K153" s="54">
        <v>0</v>
      </c>
      <c r="L153" s="53"/>
      <c r="M153" s="54">
        <v>830.5</v>
      </c>
      <c r="N153" s="53"/>
      <c r="O153" s="54">
        <v>9088.4500000000007</v>
      </c>
      <c r="P153" s="53"/>
      <c r="Q153" s="54">
        <v>0</v>
      </c>
      <c r="R153" s="51"/>
      <c r="S153" s="54"/>
    </row>
    <row r="154" spans="1:19" ht="12.75" customHeight="1" x14ac:dyDescent="0.2">
      <c r="A154" s="5"/>
      <c r="B154" s="5">
        <v>36</v>
      </c>
      <c r="C154" s="1" t="s">
        <v>66</v>
      </c>
      <c r="D154" s="1"/>
      <c r="E154" s="32">
        <f>SUM(G154:K154)</f>
        <v>157703.6</v>
      </c>
      <c r="G154" s="54">
        <v>0</v>
      </c>
      <c r="H154" s="53"/>
      <c r="I154" s="54">
        <v>0</v>
      </c>
      <c r="J154" s="53"/>
      <c r="K154" s="54">
        <v>157703.6</v>
      </c>
      <c r="L154" s="53"/>
      <c r="M154" s="54">
        <v>118263.96</v>
      </c>
      <c r="N154" s="53"/>
      <c r="O154" s="54">
        <v>39439.64</v>
      </c>
      <c r="P154" s="53"/>
      <c r="Q154" s="54">
        <v>0</v>
      </c>
      <c r="R154" s="51">
        <f t="shared" si="13"/>
        <v>0</v>
      </c>
      <c r="S154" s="54">
        <f t="shared" si="14"/>
        <v>0</v>
      </c>
    </row>
    <row r="155" spans="1:19" ht="12.75" customHeight="1" x14ac:dyDescent="0.2">
      <c r="A155" s="5"/>
      <c r="B155" s="5">
        <v>37</v>
      </c>
      <c r="C155" s="1" t="s">
        <v>217</v>
      </c>
      <c r="D155" s="1"/>
      <c r="E155" s="36">
        <f>SUM(G155:K155)</f>
        <v>44473.41</v>
      </c>
      <c r="G155" s="54">
        <v>3294.57</v>
      </c>
      <c r="H155" s="53"/>
      <c r="I155" s="54">
        <v>348.43</v>
      </c>
      <c r="J155" s="53"/>
      <c r="K155" s="54">
        <v>40830.410000000003</v>
      </c>
      <c r="L155" s="53"/>
      <c r="M155" s="54">
        <v>2880</v>
      </c>
      <c r="N155" s="53"/>
      <c r="O155" s="54">
        <v>41569.269999999997</v>
      </c>
      <c r="P155" s="53"/>
      <c r="Q155" s="54">
        <v>-24.14</v>
      </c>
      <c r="R155" s="51">
        <f t="shared" si="13"/>
        <v>48.280000000006694</v>
      </c>
      <c r="S155" s="54">
        <f t="shared" si="14"/>
        <v>6.6933125708601438E-12</v>
      </c>
    </row>
    <row r="156" spans="1:19" ht="12.75" customHeight="1" x14ac:dyDescent="0.2">
      <c r="A156" s="5"/>
      <c r="B156" s="5"/>
      <c r="C156" s="1" t="s">
        <v>68</v>
      </c>
      <c r="E156" s="56">
        <f>G156+I156+K156</f>
        <v>3332.87</v>
      </c>
      <c r="G156" s="55">
        <v>3332.87</v>
      </c>
      <c r="H156" s="53"/>
      <c r="I156" s="55">
        <v>0</v>
      </c>
      <c r="J156" s="53"/>
      <c r="K156" s="55">
        <v>0</v>
      </c>
      <c r="L156" s="53"/>
      <c r="M156" s="55">
        <v>2156</v>
      </c>
      <c r="N156" s="53"/>
      <c r="O156" s="55">
        <v>1176.8699999999999</v>
      </c>
      <c r="P156" s="53"/>
      <c r="Q156" s="55">
        <v>0</v>
      </c>
      <c r="R156" s="51">
        <f>E156-M156-O156-Q156</f>
        <v>0</v>
      </c>
      <c r="S156" s="54">
        <f t="shared" si="14"/>
        <v>0</v>
      </c>
    </row>
    <row r="157" spans="1:19" ht="12.75" customHeight="1" x14ac:dyDescent="0.2">
      <c r="A157" s="5"/>
      <c r="B157" s="5"/>
      <c r="C157" s="1"/>
      <c r="G157" s="54"/>
      <c r="H157" s="53"/>
      <c r="I157" s="54"/>
      <c r="J157" s="53"/>
      <c r="K157" s="54"/>
      <c r="L157" s="53"/>
      <c r="M157" s="54"/>
      <c r="N157" s="53"/>
      <c r="O157" s="54"/>
      <c r="P157" s="53"/>
      <c r="Q157" s="54"/>
      <c r="R157" s="51"/>
    </row>
    <row r="158" spans="1:19" ht="12.75" customHeight="1" x14ac:dyDescent="0.2">
      <c r="A158" s="5"/>
      <c r="B158" s="5"/>
      <c r="C158" s="5"/>
      <c r="D158" s="1" t="s">
        <v>2</v>
      </c>
      <c r="E158" s="6">
        <f>G158+I158+K158</f>
        <v>22804229.229999997</v>
      </c>
      <c r="G158" s="55">
        <f>SUM(G118:G157)</f>
        <v>1048145.4599999997</v>
      </c>
      <c r="H158" s="53"/>
      <c r="I158" s="55">
        <f>SUM(I118:I157)</f>
        <v>611746.78</v>
      </c>
      <c r="J158" s="53"/>
      <c r="K158" s="55">
        <f>SUM(K118:K157)</f>
        <v>21144336.989999998</v>
      </c>
      <c r="L158" s="53"/>
      <c r="M158" s="55">
        <f>SUM(M118:M157)</f>
        <v>11740504.939999999</v>
      </c>
      <c r="N158" s="53"/>
      <c r="O158" s="55">
        <f>SUM(O118:O157)</f>
        <v>11060296.399999999</v>
      </c>
      <c r="P158" s="53"/>
      <c r="Q158" s="55">
        <f>SUM(Q118:Q157)</f>
        <v>-3427.89</v>
      </c>
      <c r="R158" s="51">
        <f t="shared" si="13"/>
        <v>6855.7799999987328</v>
      </c>
      <c r="S158" s="54">
        <f>E158-M158-O158+Q158</f>
        <v>-1.2664713722188026E-9</v>
      </c>
    </row>
    <row r="159" spans="1:19" ht="12.75" customHeight="1" x14ac:dyDescent="0.2">
      <c r="A159" s="5"/>
      <c r="E159" s="36"/>
      <c r="G159" s="54"/>
      <c r="H159" s="53"/>
      <c r="I159" s="54"/>
      <c r="J159" s="53"/>
      <c r="K159" s="54"/>
      <c r="L159" s="53"/>
      <c r="M159" s="54"/>
      <c r="N159" s="53"/>
      <c r="O159" s="54"/>
      <c r="P159" s="53"/>
      <c r="Q159" s="54"/>
      <c r="R159" s="51"/>
    </row>
    <row r="160" spans="1:19" ht="12.75" customHeight="1" x14ac:dyDescent="0.2">
      <c r="A160" s="5"/>
      <c r="B160" s="1" t="s">
        <v>15</v>
      </c>
      <c r="E160" s="32" t="s">
        <v>19</v>
      </c>
      <c r="R160" s="51">
        <f t="shared" si="13"/>
        <v>0</v>
      </c>
    </row>
    <row r="161" spans="1:19" ht="12.75" customHeight="1" x14ac:dyDescent="0.2">
      <c r="A161" s="35"/>
      <c r="B161" s="5">
        <v>1</v>
      </c>
      <c r="C161" s="1" t="s">
        <v>218</v>
      </c>
      <c r="D161" s="1"/>
      <c r="E161" s="32">
        <f>SUM(G161:K161)</f>
        <v>14321451.35</v>
      </c>
      <c r="G161" s="54">
        <v>10410356.359999999</v>
      </c>
      <c r="H161" s="53"/>
      <c r="I161" s="54">
        <v>3350508.11</v>
      </c>
      <c r="J161" s="53"/>
      <c r="K161" s="54">
        <v>560586.88</v>
      </c>
      <c r="L161" s="53"/>
      <c r="M161" s="54">
        <v>8383960.7000000002</v>
      </c>
      <c r="N161" s="53"/>
      <c r="O161" s="54">
        <v>5933723.3200000003</v>
      </c>
      <c r="P161" s="53"/>
      <c r="Q161" s="54">
        <v>-3767.33</v>
      </c>
      <c r="R161" s="51">
        <f>E161-M161-O161-Q161</f>
        <v>7534.6599999991431</v>
      </c>
      <c r="S161" s="54">
        <f t="shared" ref="S161:S173" si="16">E161-M161-O161+Q161</f>
        <v>-8.567440090700984E-10</v>
      </c>
    </row>
    <row r="162" spans="1:19" ht="12.75" customHeight="1" x14ac:dyDescent="0.2">
      <c r="A162" s="35"/>
      <c r="B162" s="5">
        <v>2</v>
      </c>
      <c r="C162" s="1" t="s">
        <v>223</v>
      </c>
      <c r="D162" s="1"/>
      <c r="E162" s="32">
        <f>SUM(G162:K162)</f>
        <v>736135.09</v>
      </c>
      <c r="G162" s="54">
        <v>694007.87</v>
      </c>
      <c r="H162" s="53"/>
      <c r="I162" s="54">
        <v>0</v>
      </c>
      <c r="J162" s="53"/>
      <c r="K162" s="54">
        <v>42127.22</v>
      </c>
      <c r="L162" s="53"/>
      <c r="M162" s="54">
        <v>484140.34</v>
      </c>
      <c r="N162" s="53"/>
      <c r="O162" s="54">
        <v>281294.34999999998</v>
      </c>
      <c r="P162" s="53"/>
      <c r="Q162" s="54">
        <v>29299.599999999999</v>
      </c>
      <c r="R162" s="51">
        <f t="shared" si="13"/>
        <v>-58599.200000000033</v>
      </c>
      <c r="S162" s="54">
        <f t="shared" si="16"/>
        <v>-3.637978807091713E-11</v>
      </c>
    </row>
    <row r="163" spans="1:19" ht="12.75" customHeight="1" x14ac:dyDescent="0.2">
      <c r="A163" s="35"/>
      <c r="B163" s="5">
        <v>3</v>
      </c>
      <c r="C163" s="1" t="s">
        <v>73</v>
      </c>
      <c r="D163" s="1"/>
      <c r="E163" s="32">
        <f>SUM(G163:K163)</f>
        <v>104981.82999999999</v>
      </c>
      <c r="G163" s="54">
        <v>132660.82999999999</v>
      </c>
      <c r="H163" s="53"/>
      <c r="I163" s="54">
        <v>-27679</v>
      </c>
      <c r="J163" s="53"/>
      <c r="K163" s="54">
        <v>0</v>
      </c>
      <c r="L163" s="53"/>
      <c r="M163" s="54">
        <v>83298.600000000006</v>
      </c>
      <c r="N163" s="53"/>
      <c r="O163" s="54">
        <v>49362.23</v>
      </c>
      <c r="P163" s="53"/>
      <c r="Q163" s="54">
        <v>27679</v>
      </c>
      <c r="R163" s="51">
        <f t="shared" si="13"/>
        <v>-55358.000000000022</v>
      </c>
      <c r="S163" s="54">
        <f t="shared" si="16"/>
        <v>0</v>
      </c>
    </row>
    <row r="164" spans="1:19" ht="12.75" customHeight="1" x14ac:dyDescent="0.2">
      <c r="A164" s="35"/>
      <c r="B164" s="5"/>
      <c r="C164" s="1" t="s">
        <v>230</v>
      </c>
      <c r="D164" s="1"/>
      <c r="E164" s="32">
        <f>SUM(G164:K164)</f>
        <v>97117.73</v>
      </c>
      <c r="G164" s="54">
        <v>61796.01</v>
      </c>
      <c r="H164" s="53"/>
      <c r="I164" s="54">
        <v>316.2</v>
      </c>
      <c r="J164" s="53"/>
      <c r="K164" s="54">
        <v>35005.519999999997</v>
      </c>
      <c r="L164" s="53"/>
      <c r="M164" s="54">
        <v>33426</v>
      </c>
      <c r="N164" s="53"/>
      <c r="O164" s="54">
        <v>63523.23</v>
      </c>
      <c r="P164" s="53"/>
      <c r="Q164" s="54">
        <v>-168.5</v>
      </c>
      <c r="R164" s="51">
        <f t="shared" si="13"/>
        <v>336.99999999999272</v>
      </c>
      <c r="S164" s="54">
        <f t="shared" si="16"/>
        <v>-7.2759576141834259E-12</v>
      </c>
    </row>
    <row r="165" spans="1:19" ht="12.75" customHeight="1" x14ac:dyDescent="0.2">
      <c r="A165" s="35"/>
      <c r="B165" s="5"/>
      <c r="C165" s="1" t="s">
        <v>259</v>
      </c>
      <c r="D165" s="1"/>
      <c r="E165" s="32">
        <f>SUM(G165:K165)</f>
        <v>0</v>
      </c>
      <c r="G165" s="54">
        <v>0</v>
      </c>
      <c r="H165" s="53"/>
      <c r="I165" s="54">
        <v>0</v>
      </c>
      <c r="J165" s="53"/>
      <c r="K165" s="54">
        <v>0</v>
      </c>
      <c r="L165" s="53"/>
      <c r="M165" s="54">
        <v>0</v>
      </c>
      <c r="N165" s="53"/>
      <c r="O165" s="54">
        <v>0</v>
      </c>
      <c r="P165" s="53"/>
      <c r="Q165" s="54">
        <v>0</v>
      </c>
      <c r="R165" s="51">
        <f t="shared" si="13"/>
        <v>0</v>
      </c>
      <c r="S165" s="54">
        <f t="shared" si="16"/>
        <v>0</v>
      </c>
    </row>
    <row r="166" spans="1:19" ht="12.75" customHeight="1" x14ac:dyDescent="0.2">
      <c r="A166" s="35"/>
      <c r="B166" s="5"/>
      <c r="C166" s="1" t="s">
        <v>282</v>
      </c>
      <c r="D166" s="1"/>
      <c r="E166" s="32"/>
      <c r="G166" s="54">
        <v>0</v>
      </c>
      <c r="H166" s="53"/>
      <c r="I166" s="54">
        <v>5589.03</v>
      </c>
      <c r="J166" s="53"/>
      <c r="K166" s="54">
        <v>0</v>
      </c>
      <c r="L166" s="53"/>
      <c r="M166" s="54">
        <v>0</v>
      </c>
      <c r="N166" s="53"/>
      <c r="O166" s="54">
        <v>5589.03</v>
      </c>
      <c r="P166" s="53"/>
      <c r="Q166" s="54">
        <v>0</v>
      </c>
      <c r="R166" s="51"/>
      <c r="S166" s="54"/>
    </row>
    <row r="167" spans="1:19" ht="12.75" customHeight="1" x14ac:dyDescent="0.2">
      <c r="A167" s="35"/>
      <c r="B167" s="5">
        <v>4</v>
      </c>
      <c r="C167" s="1" t="s">
        <v>74</v>
      </c>
      <c r="D167" s="1"/>
      <c r="E167" s="32">
        <f t="shared" ref="E167:E172" si="17">SUM(G167:K167)</f>
        <v>0</v>
      </c>
      <c r="G167" s="54">
        <v>0</v>
      </c>
      <c r="H167" s="53"/>
      <c r="I167" s="54">
        <v>0</v>
      </c>
      <c r="J167" s="53"/>
      <c r="K167" s="54">
        <v>0</v>
      </c>
      <c r="L167" s="53"/>
      <c r="M167" s="54">
        <v>0</v>
      </c>
      <c r="N167" s="53"/>
      <c r="O167" s="54">
        <v>0</v>
      </c>
      <c r="P167" s="53"/>
      <c r="Q167" s="54">
        <v>0</v>
      </c>
      <c r="R167" s="51">
        <f t="shared" si="13"/>
        <v>0</v>
      </c>
      <c r="S167" s="54">
        <f t="shared" si="16"/>
        <v>0</v>
      </c>
    </row>
    <row r="168" spans="1:19" ht="12.75" customHeight="1" x14ac:dyDescent="0.2">
      <c r="A168" s="35"/>
      <c r="B168" s="5">
        <v>5</v>
      </c>
      <c r="C168" s="1" t="s">
        <v>75</v>
      </c>
      <c r="D168" s="1"/>
      <c r="E168" s="32">
        <f t="shared" si="17"/>
        <v>47989.380000000005</v>
      </c>
      <c r="G168" s="54">
        <v>12347.73</v>
      </c>
      <c r="H168" s="53"/>
      <c r="I168" s="54">
        <v>32093.74</v>
      </c>
      <c r="J168" s="53"/>
      <c r="K168" s="54">
        <v>3547.91</v>
      </c>
      <c r="L168" s="53"/>
      <c r="M168" s="54">
        <v>36554.26</v>
      </c>
      <c r="N168" s="53"/>
      <c r="O168" s="54">
        <v>11277.12</v>
      </c>
      <c r="P168" s="53"/>
      <c r="Q168" s="54">
        <v>-158</v>
      </c>
      <c r="R168" s="51">
        <f t="shared" si="13"/>
        <v>316.00000000000182</v>
      </c>
      <c r="S168" s="54">
        <f t="shared" si="16"/>
        <v>1.8189894035458565E-12</v>
      </c>
    </row>
    <row r="169" spans="1:19" ht="12.75" customHeight="1" x14ac:dyDescent="0.2">
      <c r="A169" s="35"/>
      <c r="B169" s="5">
        <v>6</v>
      </c>
      <c r="C169" s="1" t="s">
        <v>76</v>
      </c>
      <c r="D169" s="1"/>
      <c r="E169" s="32">
        <f t="shared" si="17"/>
        <v>1824.06</v>
      </c>
      <c r="G169" s="54">
        <v>0</v>
      </c>
      <c r="H169" s="53"/>
      <c r="I169" s="54">
        <v>1824.06</v>
      </c>
      <c r="J169" s="53"/>
      <c r="K169" s="54">
        <v>0</v>
      </c>
      <c r="L169" s="53"/>
      <c r="M169" s="54">
        <v>0</v>
      </c>
      <c r="N169" s="53"/>
      <c r="O169" s="54">
        <v>31589.68</v>
      </c>
      <c r="P169" s="53"/>
      <c r="Q169" s="54">
        <v>29765.62</v>
      </c>
      <c r="R169" s="51">
        <f t="shared" si="13"/>
        <v>-59531.24</v>
      </c>
      <c r="S169" s="54">
        <f t="shared" si="16"/>
        <v>0</v>
      </c>
    </row>
    <row r="170" spans="1:19" ht="12.75" customHeight="1" x14ac:dyDescent="0.2">
      <c r="A170" s="35"/>
      <c r="B170" s="5">
        <v>7</v>
      </c>
      <c r="C170" s="1" t="s">
        <v>77</v>
      </c>
      <c r="D170" s="1"/>
      <c r="E170" s="32">
        <f t="shared" si="17"/>
        <v>-31097.08</v>
      </c>
      <c r="G170" s="54">
        <v>0</v>
      </c>
      <c r="H170" s="53"/>
      <c r="I170" s="54">
        <v>-31097.08</v>
      </c>
      <c r="J170" s="53"/>
      <c r="K170" s="54">
        <v>0</v>
      </c>
      <c r="L170" s="53"/>
      <c r="M170" s="54">
        <v>17319.439999999999</v>
      </c>
      <c r="N170" s="53"/>
      <c r="O170" s="54">
        <v>44895.19</v>
      </c>
      <c r="P170" s="53"/>
      <c r="Q170" s="54">
        <v>93311.71</v>
      </c>
      <c r="R170" s="51">
        <f t="shared" si="13"/>
        <v>-186623.42</v>
      </c>
      <c r="S170" s="54">
        <f t="shared" si="16"/>
        <v>0</v>
      </c>
    </row>
    <row r="171" spans="1:19" ht="12.75" customHeight="1" x14ac:dyDescent="0.2">
      <c r="A171" s="35"/>
      <c r="B171" s="5">
        <v>8</v>
      </c>
      <c r="C171" s="1" t="s">
        <v>78</v>
      </c>
      <c r="D171" s="1"/>
      <c r="E171" s="32">
        <f t="shared" si="17"/>
        <v>33812.67</v>
      </c>
      <c r="G171" s="54">
        <v>31177.17</v>
      </c>
      <c r="H171" s="53"/>
      <c r="I171" s="54">
        <v>2635.5</v>
      </c>
      <c r="J171" s="53"/>
      <c r="K171" s="54">
        <v>0</v>
      </c>
      <c r="L171" s="53"/>
      <c r="M171" s="54">
        <v>2079</v>
      </c>
      <c r="N171" s="53"/>
      <c r="O171" s="54">
        <v>31709.67</v>
      </c>
      <c r="P171" s="53"/>
      <c r="Q171" s="54">
        <v>-24</v>
      </c>
      <c r="R171" s="51">
        <f t="shared" si="13"/>
        <v>48</v>
      </c>
      <c r="S171" s="54">
        <f t="shared" si="16"/>
        <v>0</v>
      </c>
    </row>
    <row r="172" spans="1:19" ht="12.75" customHeight="1" x14ac:dyDescent="0.2">
      <c r="A172" s="35"/>
      <c r="B172" s="5">
        <v>9</v>
      </c>
      <c r="C172" s="1" t="s">
        <v>79</v>
      </c>
      <c r="D172" s="1"/>
      <c r="E172" s="32">
        <f t="shared" si="17"/>
        <v>110667.22</v>
      </c>
      <c r="G172" s="54">
        <v>35156.879999999997</v>
      </c>
      <c r="H172" s="53"/>
      <c r="I172" s="54">
        <v>75510.34</v>
      </c>
      <c r="J172" s="53"/>
      <c r="K172" s="54">
        <v>0</v>
      </c>
      <c r="L172" s="53"/>
      <c r="M172" s="54">
        <v>0</v>
      </c>
      <c r="N172" s="53"/>
      <c r="O172" s="54">
        <v>110667.22</v>
      </c>
      <c r="P172" s="53"/>
      <c r="Q172" s="54">
        <v>0</v>
      </c>
      <c r="R172" s="51">
        <f t="shared" si="13"/>
        <v>0</v>
      </c>
      <c r="S172" s="54">
        <f t="shared" si="16"/>
        <v>0</v>
      </c>
    </row>
    <row r="173" spans="1:19" ht="12.75" customHeight="1" x14ac:dyDescent="0.2">
      <c r="A173" s="35"/>
      <c r="B173" s="5">
        <v>10</v>
      </c>
      <c r="C173" s="1" t="s">
        <v>80</v>
      </c>
      <c r="D173" s="1"/>
      <c r="E173" s="56">
        <f>G173+I173+K173</f>
        <v>339061.62</v>
      </c>
      <c r="G173" s="55">
        <v>240545.54</v>
      </c>
      <c r="H173" s="53"/>
      <c r="I173" s="55">
        <v>98516.08</v>
      </c>
      <c r="J173" s="53"/>
      <c r="K173" s="55">
        <v>0</v>
      </c>
      <c r="L173" s="53"/>
      <c r="M173" s="55">
        <v>338282.92</v>
      </c>
      <c r="N173" s="53"/>
      <c r="O173" s="55">
        <v>582367.74</v>
      </c>
      <c r="P173" s="53"/>
      <c r="Q173" s="55">
        <v>581589.04</v>
      </c>
      <c r="R173" s="51">
        <f>E173-M173-O173-Q173</f>
        <v>-1163178.08</v>
      </c>
      <c r="S173" s="54">
        <f t="shared" si="16"/>
        <v>0</v>
      </c>
    </row>
    <row r="174" spans="1:19" ht="12.75" customHeight="1" x14ac:dyDescent="0.2">
      <c r="A174" s="35"/>
    </row>
    <row r="175" spans="1:19" ht="12.75" customHeight="1" x14ac:dyDescent="0.2">
      <c r="A175" s="5"/>
      <c r="B175" s="5"/>
      <c r="C175" s="5"/>
      <c r="D175" s="1" t="s">
        <v>2</v>
      </c>
      <c r="E175" s="6">
        <f>G175+I175+K175</f>
        <v>15767532.899999999</v>
      </c>
      <c r="G175" s="6">
        <f>SUM(G160:G174)</f>
        <v>11618048.389999999</v>
      </c>
      <c r="I175" s="6">
        <f>SUM(I160:I174)</f>
        <v>3508216.98</v>
      </c>
      <c r="K175" s="6">
        <f>SUM(K160:K174)</f>
        <v>641267.53</v>
      </c>
      <c r="M175" s="6">
        <f>SUM(M160:M174)</f>
        <v>9379061.2599999998</v>
      </c>
      <c r="O175" s="6">
        <f>SUM(O160:O174)</f>
        <v>7145998.7800000012</v>
      </c>
      <c r="Q175" s="6">
        <f>SUM(Q160:Q174)</f>
        <v>757527.14</v>
      </c>
      <c r="R175" s="51">
        <f>E175-M175-O175-Q175</f>
        <v>-1515054.2800000026</v>
      </c>
      <c r="S175" s="54">
        <f>E175-M175-O175+Q175</f>
        <v>-2.4447217583656311E-9</v>
      </c>
    </row>
    <row r="176" spans="1:19" ht="12.75" customHeight="1" x14ac:dyDescent="0.2">
      <c r="A176" s="5"/>
      <c r="B176" s="35"/>
    </row>
    <row r="177" spans="1:19" ht="12.75" customHeight="1" x14ac:dyDescent="0.2">
      <c r="A177" s="5"/>
      <c r="B177" s="5"/>
      <c r="C177" s="5"/>
      <c r="D177" s="1" t="s">
        <v>273</v>
      </c>
      <c r="E177" s="32" t="s">
        <v>19</v>
      </c>
    </row>
    <row r="178" spans="1:19" ht="12.75" customHeight="1" x14ac:dyDescent="0.2">
      <c r="A178" s="5"/>
      <c r="B178" s="5"/>
      <c r="C178" s="5"/>
      <c r="D178" s="1" t="s">
        <v>81</v>
      </c>
      <c r="E178" s="6">
        <f>E175+E115+E158</f>
        <v>228680984.75</v>
      </c>
      <c r="G178" s="6">
        <f>G175+G115+G158</f>
        <v>101359742.93999998</v>
      </c>
      <c r="I178" s="6">
        <f>I175+I115+I158</f>
        <v>100187243.78000002</v>
      </c>
      <c r="K178" s="6">
        <f>K175+K115+K158</f>
        <v>27133998.029999997</v>
      </c>
      <c r="M178" s="6">
        <f>M175+M115+M158</f>
        <v>155899781.56999999</v>
      </c>
      <c r="O178" s="6">
        <f>O175+O115+O158</f>
        <v>75790082.800000012</v>
      </c>
      <c r="Q178" s="6">
        <f>Q175+Q115+Q158</f>
        <v>3008879.62</v>
      </c>
      <c r="R178" s="51">
        <f>E178-M178-O178-Q178</f>
        <v>-6017759.2400000049</v>
      </c>
      <c r="S178" s="54">
        <f>E178-M178-O178+Q178</f>
        <v>-4.6566128730773926E-9</v>
      </c>
    </row>
    <row r="179" spans="1:19" ht="12.75" customHeight="1" x14ac:dyDescent="0.2">
      <c r="A179" s="5"/>
      <c r="B179" s="5"/>
      <c r="C179" s="5"/>
      <c r="D179" s="1"/>
      <c r="E179" s="36"/>
      <c r="G179" s="36"/>
      <c r="I179" s="36"/>
      <c r="K179" s="36"/>
      <c r="M179" s="36"/>
      <c r="O179" s="36"/>
      <c r="Q179" s="36"/>
      <c r="R179" s="51"/>
    </row>
    <row r="180" spans="1:19" ht="12.75" customHeight="1" x14ac:dyDescent="0.2">
      <c r="A180" s="5"/>
      <c r="B180" s="40"/>
      <c r="E180" s="32"/>
    </row>
    <row r="181" spans="1:19" ht="12.75" customHeight="1" x14ac:dyDescent="0.2">
      <c r="A181" s="33" t="s">
        <v>260</v>
      </c>
      <c r="B181" s="5"/>
      <c r="C181" s="1"/>
      <c r="D181" s="1"/>
      <c r="E181" s="6">
        <f>SUM(G181:K181)</f>
        <v>4045475.0399999996</v>
      </c>
      <c r="G181" s="6">
        <v>3985718.38</v>
      </c>
      <c r="I181" s="6">
        <v>13792.9</v>
      </c>
      <c r="K181" s="6">
        <v>45963.76</v>
      </c>
      <c r="M181" s="6">
        <v>2540375.0099999998</v>
      </c>
      <c r="O181" s="6">
        <v>1505100.03</v>
      </c>
      <c r="Q181" s="6">
        <v>0</v>
      </c>
      <c r="R181" s="51">
        <f>E181-M181-O181-Q181</f>
        <v>-2.3283064365386963E-10</v>
      </c>
      <c r="S181" s="54">
        <f>E181-M181-O181+Q181</f>
        <v>-2.3283064365386963E-10</v>
      </c>
    </row>
    <row r="182" spans="1:19" ht="12.75" customHeight="1" x14ac:dyDescent="0.2">
      <c r="A182" s="5"/>
      <c r="B182" s="40"/>
      <c r="E182" s="32"/>
    </row>
    <row r="183" spans="1:19" ht="12.75" customHeight="1" x14ac:dyDescent="0.2">
      <c r="A183" s="40" t="s">
        <v>213</v>
      </c>
      <c r="E183" s="32"/>
    </row>
    <row r="184" spans="1:19" ht="12.75" customHeight="1" x14ac:dyDescent="0.2">
      <c r="A184" s="5"/>
      <c r="B184" s="44" t="s">
        <v>82</v>
      </c>
      <c r="E184" s="32"/>
    </row>
    <row r="185" spans="1:19" ht="12.75" customHeight="1" x14ac:dyDescent="0.2">
      <c r="A185" s="40"/>
      <c r="E185" s="32"/>
    </row>
    <row r="186" spans="1:19" ht="12.75" customHeight="1" x14ac:dyDescent="0.2">
      <c r="A186" s="5"/>
      <c r="B186" s="1" t="s">
        <v>11</v>
      </c>
      <c r="E186" s="56">
        <f>G186+I186+K186</f>
        <v>4836743.82</v>
      </c>
      <c r="G186" s="55">
        <v>4734999.49</v>
      </c>
      <c r="H186" s="53"/>
      <c r="I186" s="55">
        <v>0</v>
      </c>
      <c r="J186" s="53"/>
      <c r="K186" s="55">
        <v>101744.33</v>
      </c>
      <c r="L186" s="53"/>
      <c r="M186" s="55">
        <v>3592994.18</v>
      </c>
      <c r="N186" s="53"/>
      <c r="O186" s="55">
        <v>1243749.6399999999</v>
      </c>
      <c r="P186" s="53"/>
      <c r="Q186" s="55">
        <v>0</v>
      </c>
      <c r="R186" s="51">
        <f>E186-M186-O186-Q186</f>
        <v>2.3283064365386963E-10</v>
      </c>
      <c r="S186" s="54">
        <f>E186-M186-O186+Q186</f>
        <v>2.3283064365386963E-10</v>
      </c>
    </row>
    <row r="187" spans="1:19" ht="12.75" customHeight="1" x14ac:dyDescent="0.2">
      <c r="A187" s="5"/>
      <c r="E187" s="36"/>
      <c r="G187" s="41"/>
      <c r="H187" s="39"/>
      <c r="I187" s="41"/>
      <c r="J187" s="39"/>
      <c r="K187" s="41"/>
      <c r="L187" s="39"/>
      <c r="M187" s="41"/>
      <c r="N187" s="39"/>
      <c r="O187" s="41"/>
      <c r="P187" s="39"/>
      <c r="Q187" s="41"/>
    </row>
    <row r="188" spans="1:19" ht="12.75" customHeight="1" x14ac:dyDescent="0.2">
      <c r="A188" s="5"/>
      <c r="B188" s="1" t="s">
        <v>14</v>
      </c>
      <c r="E188" s="56">
        <f>G188+I188+K188</f>
        <v>561473.61</v>
      </c>
      <c r="G188" s="55">
        <v>187719.43</v>
      </c>
      <c r="H188" s="53"/>
      <c r="I188" s="55">
        <v>7491.74</v>
      </c>
      <c r="J188" s="53"/>
      <c r="K188" s="55">
        <v>366262.44</v>
      </c>
      <c r="L188" s="53"/>
      <c r="M188" s="55">
        <v>257756.12</v>
      </c>
      <c r="N188" s="53"/>
      <c r="O188" s="55">
        <v>303377.49</v>
      </c>
      <c r="P188" s="53"/>
      <c r="Q188" s="55">
        <v>-340</v>
      </c>
      <c r="R188" s="51">
        <f>E188-M188-O188-Q188</f>
        <v>680</v>
      </c>
      <c r="S188" s="54">
        <f>E188-M188-O188+Q188</f>
        <v>0</v>
      </c>
    </row>
    <row r="189" spans="1:19" ht="15" customHeight="1" x14ac:dyDescent="0.2">
      <c r="A189" s="5"/>
      <c r="B189" s="1"/>
      <c r="E189" s="36"/>
      <c r="G189" s="41"/>
      <c r="H189" s="39"/>
      <c r="I189" s="41"/>
      <c r="J189" s="39"/>
      <c r="K189" s="41"/>
      <c r="L189" s="39"/>
      <c r="M189" s="41"/>
      <c r="N189" s="39"/>
      <c r="O189" s="41"/>
      <c r="P189" s="39"/>
      <c r="Q189" s="41"/>
    </row>
    <row r="190" spans="1:19" ht="15" customHeight="1" x14ac:dyDescent="0.2">
      <c r="A190" s="5"/>
      <c r="B190" s="1" t="s">
        <v>15</v>
      </c>
      <c r="E190" s="56">
        <f>G190+I190+K190</f>
        <v>4766087.2299999995</v>
      </c>
      <c r="G190" s="55">
        <v>2533971.8199999998</v>
      </c>
      <c r="H190" s="53"/>
      <c r="I190" s="55">
        <v>465143</v>
      </c>
      <c r="J190" s="53"/>
      <c r="K190" s="55">
        <v>1766972.41</v>
      </c>
      <c r="L190" s="53"/>
      <c r="M190" s="55">
        <v>2784274.87</v>
      </c>
      <c r="N190" s="53"/>
      <c r="O190" s="55">
        <v>1979565.36</v>
      </c>
      <c r="P190" s="53"/>
      <c r="Q190" s="55">
        <v>-2247</v>
      </c>
      <c r="R190" s="51">
        <f>E190-M190-O190-Q190</f>
        <v>4493.9999999993015</v>
      </c>
      <c r="S190" s="54">
        <f>E190-M190-O190+Q190</f>
        <v>-6.9849193096160889E-10</v>
      </c>
    </row>
    <row r="191" spans="1:19" ht="15" customHeight="1" x14ac:dyDescent="0.2">
      <c r="A191" s="5"/>
      <c r="B191" s="1"/>
      <c r="E191" s="36"/>
      <c r="G191" s="41"/>
      <c r="H191" s="39"/>
      <c r="I191" s="41"/>
      <c r="J191" s="39"/>
      <c r="K191" s="41"/>
      <c r="L191" s="39"/>
      <c r="M191" s="41"/>
      <c r="N191" s="39"/>
      <c r="O191" s="41"/>
      <c r="P191" s="39"/>
      <c r="Q191" s="41"/>
    </row>
    <row r="192" spans="1:19" ht="12.75" customHeight="1" x14ac:dyDescent="0.2">
      <c r="A192" s="5"/>
      <c r="B192" s="1"/>
      <c r="D192" s="35" t="s">
        <v>220</v>
      </c>
      <c r="E192" s="36"/>
      <c r="G192" s="41"/>
      <c r="H192" s="39"/>
      <c r="I192" s="41"/>
      <c r="J192" s="39"/>
      <c r="K192" s="41"/>
      <c r="L192" s="39"/>
      <c r="M192" s="41"/>
      <c r="N192" s="39"/>
      <c r="O192" s="41"/>
      <c r="P192" s="39"/>
      <c r="Q192" s="41"/>
    </row>
    <row r="193" spans="1:19" ht="12.75" customHeight="1" x14ac:dyDescent="0.2">
      <c r="A193" s="40"/>
      <c r="D193" s="35" t="s">
        <v>83</v>
      </c>
      <c r="E193" s="6">
        <f>G193+I193+K193</f>
        <v>10164304.66</v>
      </c>
      <c r="G193" s="6">
        <f>SUM(G186:G190)</f>
        <v>7456690.7400000002</v>
      </c>
      <c r="H193" s="43"/>
      <c r="I193" s="6">
        <f>SUM(I186:I190)</f>
        <v>472634.74</v>
      </c>
      <c r="J193" s="6"/>
      <c r="K193" s="6">
        <f>SUM(K186:K190)</f>
        <v>2234979.1799999997</v>
      </c>
      <c r="L193" s="43"/>
      <c r="M193" s="6">
        <f>SUM(M186:M190)</f>
        <v>6635025.1699999999</v>
      </c>
      <c r="N193" s="43"/>
      <c r="O193" s="6">
        <f>SUM(O186:O190)</f>
        <v>3526692.49</v>
      </c>
      <c r="P193" s="39"/>
      <c r="Q193" s="6">
        <f>SUM(Q186:Q190)</f>
        <v>-2587</v>
      </c>
      <c r="R193" s="51">
        <f>E193-M193-O193-Q193</f>
        <v>5174</v>
      </c>
      <c r="S193" s="54">
        <f>E193-M193-O193+Q193</f>
        <v>0</v>
      </c>
    </row>
    <row r="194" spans="1:19" ht="12.75" customHeight="1" x14ac:dyDescent="0.2">
      <c r="A194" s="40"/>
      <c r="E194" s="32"/>
    </row>
    <row r="195" spans="1:19" ht="12.75" customHeight="1" x14ac:dyDescent="0.2">
      <c r="A195" s="5"/>
      <c r="B195" s="40"/>
      <c r="E195" s="32"/>
    </row>
    <row r="196" spans="1:19" ht="12.75" customHeight="1" x14ac:dyDescent="0.2">
      <c r="A196" s="40" t="s">
        <v>261</v>
      </c>
      <c r="B196" s="5"/>
      <c r="C196" s="1"/>
      <c r="D196" s="1"/>
      <c r="E196" s="36"/>
      <c r="F196" s="42"/>
      <c r="G196" s="36"/>
      <c r="H196" s="37"/>
      <c r="I196" s="36"/>
      <c r="J196" s="37"/>
      <c r="K196" s="36"/>
      <c r="L196" s="37"/>
      <c r="M196" s="36"/>
      <c r="N196" s="37"/>
      <c r="O196" s="36"/>
      <c r="P196" s="37"/>
      <c r="Q196" s="36"/>
      <c r="R196" s="51">
        <f>E196-M196-O196-Q196</f>
        <v>0</v>
      </c>
      <c r="S196" s="54">
        <f>E196-M196-O196+Q196</f>
        <v>0</v>
      </c>
    </row>
    <row r="197" spans="1:19" ht="12.75" customHeight="1" x14ac:dyDescent="0.2">
      <c r="A197" s="40"/>
      <c r="B197" s="5"/>
      <c r="C197" s="1"/>
      <c r="D197" s="1"/>
      <c r="E197" s="36"/>
      <c r="G197" s="36"/>
      <c r="I197" s="36"/>
      <c r="K197" s="36"/>
      <c r="M197" s="36"/>
      <c r="O197" s="36"/>
      <c r="Q197" s="36"/>
      <c r="R197" s="51"/>
      <c r="S197" s="54"/>
    </row>
    <row r="198" spans="1:19" ht="12.75" customHeight="1" x14ac:dyDescent="0.2">
      <c r="A198" s="5"/>
      <c r="B198" s="1" t="s">
        <v>11</v>
      </c>
      <c r="E198" s="56">
        <f>G198+I198+K198</f>
        <v>301412.96000000002</v>
      </c>
      <c r="G198" s="55">
        <v>301412.96000000002</v>
      </c>
      <c r="H198" s="53"/>
      <c r="I198" s="55">
        <v>0</v>
      </c>
      <c r="J198" s="53"/>
      <c r="K198" s="55">
        <v>0</v>
      </c>
      <c r="L198" s="53"/>
      <c r="M198" s="55">
        <v>190336.17</v>
      </c>
      <c r="N198" s="53"/>
      <c r="O198" s="55">
        <v>111056.79</v>
      </c>
      <c r="P198" s="53"/>
      <c r="Q198" s="55">
        <v>-20</v>
      </c>
      <c r="R198" s="51">
        <f>E198-M198-O198-Q198</f>
        <v>40.000000000014552</v>
      </c>
      <c r="S198" s="54">
        <f>E198-M198-O198+Q198</f>
        <v>1.4551915228366852E-11</v>
      </c>
    </row>
    <row r="199" spans="1:19" ht="12.75" customHeight="1" x14ac:dyDescent="0.2">
      <c r="A199" s="5"/>
      <c r="E199" s="36"/>
      <c r="G199" s="41"/>
      <c r="H199" s="39"/>
      <c r="I199" s="41"/>
      <c r="J199" s="39"/>
      <c r="K199" s="41"/>
      <c r="L199" s="39"/>
      <c r="M199" s="41"/>
      <c r="N199" s="39"/>
      <c r="O199" s="41"/>
      <c r="P199" s="39"/>
      <c r="Q199" s="41"/>
    </row>
    <row r="200" spans="1:19" ht="12.75" customHeight="1" x14ac:dyDescent="0.2">
      <c r="A200" s="5"/>
      <c r="B200" s="1" t="s">
        <v>14</v>
      </c>
      <c r="E200" s="56">
        <f>G200+I200+K200</f>
        <v>496719.01999999996</v>
      </c>
      <c r="G200" s="55">
        <v>448542.12</v>
      </c>
      <c r="H200" s="53"/>
      <c r="I200" s="55">
        <v>39074.550000000003</v>
      </c>
      <c r="J200" s="53"/>
      <c r="K200" s="55">
        <v>9102.35</v>
      </c>
      <c r="L200" s="53"/>
      <c r="M200" s="55">
        <v>299302.68</v>
      </c>
      <c r="N200" s="53"/>
      <c r="O200" s="55">
        <v>197326.34</v>
      </c>
      <c r="P200" s="53"/>
      <c r="Q200" s="55">
        <v>-90</v>
      </c>
      <c r="R200" s="51">
        <f>E200-M200-O200-Q200</f>
        <v>179.9999999999709</v>
      </c>
      <c r="S200" s="54">
        <f>E200-M200-O200+Q200</f>
        <v>-2.9103830456733704E-11</v>
      </c>
    </row>
    <row r="201" spans="1:19" ht="12.75" customHeight="1" x14ac:dyDescent="0.2">
      <c r="A201" s="40"/>
      <c r="B201" s="5"/>
      <c r="C201" s="1"/>
      <c r="D201" s="1"/>
      <c r="E201" s="36"/>
      <c r="G201" s="36"/>
      <c r="I201" s="36"/>
      <c r="K201" s="36"/>
      <c r="M201" s="36"/>
      <c r="O201" s="36"/>
      <c r="Q201" s="36"/>
      <c r="R201" s="51"/>
      <c r="S201" s="54"/>
    </row>
    <row r="202" spans="1:19" ht="12.75" customHeight="1" x14ac:dyDescent="0.2">
      <c r="A202" s="40"/>
      <c r="B202" s="5"/>
      <c r="C202" s="1"/>
      <c r="D202" s="1" t="s">
        <v>2</v>
      </c>
      <c r="E202" s="6">
        <f>G202+I202+K202</f>
        <v>798131.9800000001</v>
      </c>
      <c r="G202" s="6">
        <f>SUM(G198:G200)</f>
        <v>749955.08000000007</v>
      </c>
      <c r="I202" s="6">
        <f>SUM(I198:I200)</f>
        <v>39074.550000000003</v>
      </c>
      <c r="K202" s="6">
        <f>SUM(K198:K200)</f>
        <v>9102.35</v>
      </c>
      <c r="M202" s="6">
        <f>SUM(M198:M200)</f>
        <v>489638.85</v>
      </c>
      <c r="O202" s="6">
        <f>SUM(O198:O200)</f>
        <v>308383.13</v>
      </c>
      <c r="Q202" s="6">
        <f>SUM(Q198:Q200)</f>
        <v>-110</v>
      </c>
      <c r="R202" s="51"/>
      <c r="S202" s="54">
        <f>E202-M202-O202+Q202</f>
        <v>1.1641532182693481E-10</v>
      </c>
    </row>
    <row r="203" spans="1:19" ht="12.75" customHeight="1" x14ac:dyDescent="0.2">
      <c r="A203" s="40"/>
      <c r="B203" s="5"/>
      <c r="C203" s="1"/>
      <c r="D203" s="1"/>
      <c r="E203" s="36"/>
      <c r="G203" s="36"/>
      <c r="I203" s="36"/>
      <c r="K203" s="36"/>
      <c r="M203" s="36"/>
      <c r="O203" s="36"/>
      <c r="Q203" s="36"/>
      <c r="R203" s="51"/>
      <c r="S203" s="54"/>
    </row>
    <row r="204" spans="1:19" ht="12.75" customHeight="1" x14ac:dyDescent="0.2">
      <c r="A204" s="5"/>
      <c r="B204" s="40"/>
      <c r="E204" s="32"/>
    </row>
    <row r="205" spans="1:19" ht="12.75" customHeight="1" x14ac:dyDescent="0.2">
      <c r="A205" s="40" t="s">
        <v>247</v>
      </c>
      <c r="E205" s="32"/>
    </row>
    <row r="206" spans="1:19" ht="12.75" customHeight="1" x14ac:dyDescent="0.2">
      <c r="A206" s="40"/>
      <c r="E206" s="32"/>
    </row>
    <row r="207" spans="1:19" ht="12.75" customHeight="1" x14ac:dyDescent="0.2">
      <c r="A207" s="40"/>
      <c r="B207" s="1" t="s">
        <v>14</v>
      </c>
      <c r="D207" s="35"/>
      <c r="E207" s="56">
        <f>G207+I207+K207</f>
        <v>24118760.140000001</v>
      </c>
      <c r="G207" s="55">
        <v>1914584.11</v>
      </c>
      <c r="H207" s="53"/>
      <c r="I207" s="55">
        <v>2658151.67</v>
      </c>
      <c r="J207" s="53"/>
      <c r="K207" s="55">
        <v>19546024.359999999</v>
      </c>
      <c r="L207" s="53"/>
      <c r="M207" s="55">
        <v>8950883.7300000004</v>
      </c>
      <c r="N207" s="53"/>
      <c r="O207" s="55">
        <v>15605783.92</v>
      </c>
      <c r="P207" s="53"/>
      <c r="Q207" s="55">
        <v>437907.51</v>
      </c>
      <c r="R207" s="51">
        <f>E207-M207-O207-Q207</f>
        <v>-875815.01999999979</v>
      </c>
      <c r="S207" s="54">
        <f>E207-M207-O207+Q207</f>
        <v>0</v>
      </c>
    </row>
    <row r="208" spans="1:19" ht="12.75" customHeight="1" x14ac:dyDescent="0.2">
      <c r="A208" s="40"/>
      <c r="D208" s="35"/>
      <c r="E208" s="32"/>
    </row>
    <row r="209" spans="1:19" ht="12.75" customHeight="1" x14ac:dyDescent="0.2">
      <c r="A209" s="33" t="s">
        <v>84</v>
      </c>
    </row>
    <row r="210" spans="1:19" ht="12.75" customHeight="1" x14ac:dyDescent="0.2">
      <c r="A210" s="35"/>
    </row>
    <row r="211" spans="1:19" ht="12.75" customHeight="1" x14ac:dyDescent="0.2">
      <c r="A211" s="5"/>
      <c r="B211" s="1" t="s">
        <v>14</v>
      </c>
      <c r="E211" s="56">
        <f>G211+I211+K211</f>
        <v>40054.270000000004</v>
      </c>
      <c r="G211" s="55">
        <v>34910.660000000003</v>
      </c>
      <c r="H211" s="53"/>
      <c r="I211" s="55">
        <v>5143.6099999999997</v>
      </c>
      <c r="J211" s="53"/>
      <c r="K211" s="55">
        <v>0</v>
      </c>
      <c r="L211" s="53"/>
      <c r="M211" s="55">
        <v>30364.5</v>
      </c>
      <c r="N211" s="53"/>
      <c r="O211" s="55">
        <v>9689.77</v>
      </c>
      <c r="P211" s="53"/>
      <c r="Q211" s="55">
        <v>0</v>
      </c>
      <c r="R211" s="51">
        <f>E211-M211-O211-Q211</f>
        <v>3.637978807091713E-12</v>
      </c>
      <c r="S211" s="54">
        <f>E211-M211-O211+Q211</f>
        <v>3.637978807091713E-12</v>
      </c>
    </row>
    <row r="212" spans="1:19" ht="12.75" customHeight="1" x14ac:dyDescent="0.2">
      <c r="A212" s="35"/>
    </row>
    <row r="213" spans="1:19" ht="12.75" customHeight="1" x14ac:dyDescent="0.2">
      <c r="A213" s="5"/>
      <c r="B213" s="1" t="s">
        <v>15</v>
      </c>
      <c r="E213" s="56">
        <f>G213+I213+K213</f>
        <v>2420922.7200000002</v>
      </c>
      <c r="G213" s="55">
        <v>2246098.7400000002</v>
      </c>
      <c r="H213" s="53"/>
      <c r="I213" s="55">
        <v>146221.76999999999</v>
      </c>
      <c r="J213" s="53"/>
      <c r="K213" s="55">
        <v>28602.21</v>
      </c>
      <c r="L213" s="53"/>
      <c r="M213" s="55">
        <v>1547270.46</v>
      </c>
      <c r="N213" s="53"/>
      <c r="O213" s="55">
        <v>871332.26</v>
      </c>
      <c r="P213" s="53"/>
      <c r="Q213" s="55">
        <v>-2320</v>
      </c>
      <c r="R213" s="51">
        <f>E213-M213-O213-Q213</f>
        <v>4640.0000000002328</v>
      </c>
      <c r="S213" s="54">
        <f>E213-M213-O213+Q213</f>
        <v>2.3283064365386963E-10</v>
      </c>
    </row>
    <row r="214" spans="1:19" ht="12.75" customHeight="1" x14ac:dyDescent="0.2">
      <c r="A214" s="35"/>
      <c r="O214" s="27" t="s">
        <v>231</v>
      </c>
    </row>
    <row r="215" spans="1:19" ht="12.75" customHeight="1" x14ac:dyDescent="0.2">
      <c r="A215" s="5"/>
      <c r="C215" s="5"/>
      <c r="D215" s="35" t="s">
        <v>85</v>
      </c>
      <c r="E215" s="6">
        <f>G215+I215+K215</f>
        <v>2460976.9900000002</v>
      </c>
      <c r="G215" s="6">
        <f>SUM(G211:G213)</f>
        <v>2281009.4000000004</v>
      </c>
      <c r="I215" s="6">
        <f>SUM(I211:I213)</f>
        <v>151365.37999999998</v>
      </c>
      <c r="K215" s="6">
        <f>SUM(K211:K213)</f>
        <v>28602.21</v>
      </c>
      <c r="M215" s="6">
        <f>SUM(M211:M213)</f>
        <v>1577634.96</v>
      </c>
      <c r="O215" s="6">
        <f>SUM(O211:O213)</f>
        <v>881022.03</v>
      </c>
      <c r="Q215" s="6">
        <f>SUM(Q211:Q213)</f>
        <v>-2320</v>
      </c>
      <c r="R215" s="51">
        <f>E215-M215-O215-Q215</f>
        <v>4640.0000000002328</v>
      </c>
      <c r="S215" s="54">
        <f>E215-M215-O215+Q215</f>
        <v>2.3283064365386963E-10</v>
      </c>
    </row>
    <row r="216" spans="1:19" ht="12.75" customHeight="1" x14ac:dyDescent="0.2">
      <c r="A216" s="40"/>
    </row>
    <row r="217" spans="1:19" ht="12.75" customHeight="1" x14ac:dyDescent="0.2">
      <c r="A217" s="33" t="s">
        <v>92</v>
      </c>
    </row>
    <row r="218" spans="1:19" ht="12.75" customHeight="1" x14ac:dyDescent="0.2">
      <c r="A218" s="35"/>
    </row>
    <row r="219" spans="1:19" ht="12.75" customHeight="1" x14ac:dyDescent="0.2">
      <c r="A219" s="5"/>
      <c r="B219" s="1" t="s">
        <v>11</v>
      </c>
    </row>
    <row r="220" spans="1:19" ht="12.75" customHeight="1" x14ac:dyDescent="0.2">
      <c r="A220" s="5"/>
      <c r="B220" s="5">
        <v>3</v>
      </c>
      <c r="C220" s="1" t="s">
        <v>283</v>
      </c>
      <c r="D220" s="1"/>
      <c r="E220" s="32">
        <f>SUM(G220:K220)</f>
        <v>42998.99</v>
      </c>
      <c r="G220" s="54">
        <v>0</v>
      </c>
      <c r="H220" s="53"/>
      <c r="I220" s="54">
        <v>0</v>
      </c>
      <c r="J220" s="53"/>
      <c r="K220" s="54">
        <v>42998.99</v>
      </c>
      <c r="L220" s="53"/>
      <c r="M220" s="54">
        <v>14183.25</v>
      </c>
      <c r="N220" s="53"/>
      <c r="O220" s="54">
        <v>28815.74</v>
      </c>
      <c r="P220" s="53"/>
      <c r="Q220" s="54">
        <v>0</v>
      </c>
      <c r="R220" s="51">
        <f>E220-M220-O220-Q220</f>
        <v>-3.637978807091713E-12</v>
      </c>
      <c r="S220" s="54">
        <f t="shared" ref="S220:S230" si="18">E220-M220-O220+Q220</f>
        <v>-3.637978807091713E-12</v>
      </c>
    </row>
    <row r="221" spans="1:19" ht="12.75" customHeight="1" x14ac:dyDescent="0.2">
      <c r="A221" s="5"/>
      <c r="B221" s="5">
        <v>3</v>
      </c>
      <c r="C221" s="1" t="s">
        <v>110</v>
      </c>
      <c r="D221" s="1"/>
      <c r="E221" s="32">
        <f>SUM(G221:K221)</f>
        <v>0</v>
      </c>
      <c r="G221" s="54">
        <v>0</v>
      </c>
      <c r="H221" s="53"/>
      <c r="I221" s="54">
        <v>0</v>
      </c>
      <c r="J221" s="53"/>
      <c r="K221" s="54">
        <v>0</v>
      </c>
      <c r="L221" s="53"/>
      <c r="M221" s="54">
        <v>0</v>
      </c>
      <c r="N221" s="53"/>
      <c r="O221" s="54">
        <v>0</v>
      </c>
      <c r="P221" s="53"/>
      <c r="Q221" s="54">
        <v>0</v>
      </c>
      <c r="R221" s="51">
        <f>E221-M221-O221-Q221</f>
        <v>0</v>
      </c>
      <c r="S221" s="54">
        <f t="shared" ref="S221" si="19">E221-M221-O221+Q221</f>
        <v>0</v>
      </c>
    </row>
    <row r="222" spans="1:19" ht="12.75" customHeight="1" x14ac:dyDescent="0.2">
      <c r="A222" s="5"/>
      <c r="B222" s="5">
        <v>3</v>
      </c>
      <c r="C222" s="1" t="s">
        <v>93</v>
      </c>
      <c r="D222" s="1"/>
      <c r="E222" s="32">
        <f>SUM(G222:K222)</f>
        <v>1407888.6600000001</v>
      </c>
      <c r="G222" s="54">
        <v>670208.22</v>
      </c>
      <c r="H222" s="53"/>
      <c r="I222" s="54">
        <v>158124.32</v>
      </c>
      <c r="J222" s="53"/>
      <c r="K222" s="54">
        <v>579556.12</v>
      </c>
      <c r="L222" s="53"/>
      <c r="M222" s="54">
        <v>843915.48</v>
      </c>
      <c r="N222" s="53"/>
      <c r="O222" s="54">
        <v>636760.73</v>
      </c>
      <c r="P222" s="53"/>
      <c r="Q222" s="54">
        <v>72787.55</v>
      </c>
      <c r="R222" s="51">
        <f>E222-M222-O222-Q222</f>
        <v>-145575.0999999998</v>
      </c>
      <c r="S222" s="54">
        <f t="shared" si="18"/>
        <v>1.8917489796876907E-10</v>
      </c>
    </row>
    <row r="223" spans="1:19" ht="12.75" customHeight="1" x14ac:dyDescent="0.2">
      <c r="A223" s="5"/>
      <c r="B223" s="5">
        <v>4</v>
      </c>
      <c r="C223" s="1" t="s">
        <v>94</v>
      </c>
      <c r="D223" s="1"/>
      <c r="E223" s="32">
        <f>SUM(G223:K223)</f>
        <v>0</v>
      </c>
      <c r="G223" s="54">
        <v>0</v>
      </c>
      <c r="H223" s="53"/>
      <c r="I223" s="54">
        <v>0</v>
      </c>
      <c r="J223" s="53"/>
      <c r="K223" s="54">
        <v>0</v>
      </c>
      <c r="L223" s="53"/>
      <c r="M223" s="54">
        <v>0</v>
      </c>
      <c r="N223" s="53"/>
      <c r="O223" s="54">
        <v>0</v>
      </c>
      <c r="P223" s="53"/>
      <c r="Q223" s="54">
        <v>0</v>
      </c>
      <c r="R223" s="51">
        <f t="shared" ref="R223:R229" si="20">E223-M223-O223-Q223</f>
        <v>0</v>
      </c>
      <c r="S223" s="54">
        <f t="shared" si="18"/>
        <v>0</v>
      </c>
    </row>
    <row r="224" spans="1:19" ht="12.75" customHeight="1" x14ac:dyDescent="0.2">
      <c r="A224" s="5"/>
      <c r="B224" s="5">
        <v>5</v>
      </c>
      <c r="C224" s="1" t="s">
        <v>95</v>
      </c>
      <c r="D224" s="1"/>
      <c r="E224" s="32">
        <f>SUM(G224:K224)</f>
        <v>1128635.1299999999</v>
      </c>
      <c r="G224" s="54">
        <v>923222.49</v>
      </c>
      <c r="H224" s="53"/>
      <c r="I224" s="54">
        <v>203811.66</v>
      </c>
      <c r="J224" s="53"/>
      <c r="K224" s="54">
        <v>1600.98</v>
      </c>
      <c r="L224" s="53"/>
      <c r="M224" s="54">
        <v>695297.74</v>
      </c>
      <c r="N224" s="53"/>
      <c r="O224" s="54">
        <v>432785.39</v>
      </c>
      <c r="P224" s="53"/>
      <c r="Q224" s="54">
        <v>-552</v>
      </c>
      <c r="R224" s="51">
        <f t="shared" si="20"/>
        <v>1103.9999999998836</v>
      </c>
      <c r="S224" s="54">
        <f t="shared" si="18"/>
        <v>-1.1641532182693481E-10</v>
      </c>
    </row>
    <row r="225" spans="1:19" ht="12.75" customHeight="1" x14ac:dyDescent="0.2">
      <c r="A225" s="5"/>
      <c r="B225" s="5">
        <v>6</v>
      </c>
      <c r="C225" s="1" t="s">
        <v>96</v>
      </c>
      <c r="D225" s="1"/>
      <c r="G225" s="54"/>
      <c r="H225" s="53"/>
      <c r="I225" s="54"/>
      <c r="J225" s="53"/>
      <c r="K225" s="54"/>
      <c r="L225" s="53"/>
      <c r="M225" s="54"/>
      <c r="N225" s="53"/>
      <c r="O225" s="54"/>
      <c r="P225" s="53"/>
      <c r="Q225" s="54"/>
      <c r="R225" s="51">
        <f t="shared" si="20"/>
        <v>0</v>
      </c>
      <c r="S225" s="54">
        <f t="shared" si="18"/>
        <v>0</v>
      </c>
    </row>
    <row r="226" spans="1:19" ht="12.75" customHeight="1" x14ac:dyDescent="0.2">
      <c r="A226" s="5"/>
      <c r="B226" s="5">
        <v>7</v>
      </c>
      <c r="C226" s="5"/>
      <c r="D226" s="1" t="s">
        <v>97</v>
      </c>
      <c r="E226" s="32">
        <f>SUM(G226:K226)</f>
        <v>12256.15</v>
      </c>
      <c r="G226" s="54">
        <v>12256.15</v>
      </c>
      <c r="H226" s="53"/>
      <c r="I226" s="54">
        <v>0</v>
      </c>
      <c r="J226" s="53"/>
      <c r="K226" s="54">
        <v>0</v>
      </c>
      <c r="L226" s="53"/>
      <c r="M226" s="54">
        <v>9101.85</v>
      </c>
      <c r="N226" s="53"/>
      <c r="O226" s="54">
        <v>3154.3</v>
      </c>
      <c r="P226" s="53"/>
      <c r="Q226" s="54">
        <v>0</v>
      </c>
      <c r="R226" s="51">
        <f t="shared" si="20"/>
        <v>-9.0949470177292824E-13</v>
      </c>
      <c r="S226" s="54">
        <f t="shared" si="18"/>
        <v>-9.0949470177292824E-13</v>
      </c>
    </row>
    <row r="227" spans="1:19" ht="12.75" customHeight="1" x14ac:dyDescent="0.2">
      <c r="A227" s="5"/>
      <c r="B227" s="5">
        <v>8</v>
      </c>
      <c r="C227" s="1" t="s">
        <v>98</v>
      </c>
      <c r="D227" s="1"/>
      <c r="E227" s="32">
        <f>SUM(G227:K227)</f>
        <v>0</v>
      </c>
      <c r="G227" s="54">
        <v>0</v>
      </c>
      <c r="H227" s="53"/>
      <c r="I227" s="54">
        <v>0</v>
      </c>
      <c r="J227" s="53"/>
      <c r="K227" s="54">
        <v>0</v>
      </c>
      <c r="L227" s="53"/>
      <c r="M227" s="54">
        <v>0</v>
      </c>
      <c r="N227" s="53"/>
      <c r="O227" s="54">
        <v>0</v>
      </c>
      <c r="P227" s="53"/>
      <c r="Q227" s="54">
        <v>0</v>
      </c>
      <c r="R227" s="51">
        <f t="shared" si="20"/>
        <v>0</v>
      </c>
      <c r="S227" s="54">
        <f t="shared" si="18"/>
        <v>0</v>
      </c>
    </row>
    <row r="228" spans="1:19" ht="12.75" customHeight="1" x14ac:dyDescent="0.2">
      <c r="A228" s="5"/>
      <c r="B228" s="5">
        <v>9</v>
      </c>
      <c r="C228" s="1" t="s">
        <v>99</v>
      </c>
      <c r="D228" s="1"/>
      <c r="E228" s="32">
        <f>SUM(G228:K228)</f>
        <v>-506286.97</v>
      </c>
      <c r="G228" s="54">
        <v>0</v>
      </c>
      <c r="H228" s="53"/>
      <c r="I228" s="54">
        <v>-506286.97</v>
      </c>
      <c r="J228" s="53"/>
      <c r="K228" s="54">
        <v>0</v>
      </c>
      <c r="L228" s="53"/>
      <c r="M228" s="54">
        <v>0</v>
      </c>
      <c r="N228" s="53"/>
      <c r="O228" s="54">
        <v>-506286.97</v>
      </c>
      <c r="P228" s="53"/>
      <c r="Q228" s="54">
        <v>0</v>
      </c>
      <c r="R228" s="51">
        <f t="shared" si="20"/>
        <v>0</v>
      </c>
      <c r="S228" s="54">
        <f t="shared" si="18"/>
        <v>0</v>
      </c>
    </row>
    <row r="229" spans="1:19" ht="12.75" customHeight="1" x14ac:dyDescent="0.2">
      <c r="A229" s="5"/>
      <c r="B229" s="5">
        <v>10</v>
      </c>
      <c r="C229" s="1" t="s">
        <v>100</v>
      </c>
      <c r="D229" s="1"/>
      <c r="E229" s="32">
        <f>SUM(G229:K229)</f>
        <v>496999.87</v>
      </c>
      <c r="G229" s="54">
        <v>442995.79</v>
      </c>
      <c r="H229" s="53"/>
      <c r="I229" s="54">
        <v>81967.59</v>
      </c>
      <c r="J229" s="53"/>
      <c r="K229" s="54">
        <v>-27963.51</v>
      </c>
      <c r="L229" s="53"/>
      <c r="M229" s="54">
        <v>454161.31</v>
      </c>
      <c r="N229" s="53"/>
      <c r="O229" s="54">
        <v>42838.559999999998</v>
      </c>
      <c r="P229" s="53"/>
      <c r="Q229" s="54">
        <v>0</v>
      </c>
      <c r="R229" s="51">
        <f t="shared" si="20"/>
        <v>0</v>
      </c>
      <c r="S229" s="54">
        <f t="shared" si="18"/>
        <v>0</v>
      </c>
    </row>
    <row r="230" spans="1:19" ht="12.75" customHeight="1" x14ac:dyDescent="0.2">
      <c r="A230" s="5"/>
      <c r="B230" s="5">
        <v>11</v>
      </c>
      <c r="C230" s="1" t="s">
        <v>101</v>
      </c>
      <c r="D230" s="1"/>
      <c r="E230" s="56">
        <f>G230+I230+K230</f>
        <v>0</v>
      </c>
      <c r="G230" s="55">
        <v>0</v>
      </c>
      <c r="H230" s="53"/>
      <c r="I230" s="55">
        <v>0</v>
      </c>
      <c r="J230" s="53"/>
      <c r="K230" s="55">
        <v>0</v>
      </c>
      <c r="L230" s="53"/>
      <c r="M230" s="55">
        <v>0</v>
      </c>
      <c r="N230" s="53"/>
      <c r="O230" s="55">
        <v>0</v>
      </c>
      <c r="P230" s="53"/>
      <c r="Q230" s="55">
        <v>0</v>
      </c>
      <c r="R230" s="51">
        <f>E230-M230-O230-Q230</f>
        <v>0</v>
      </c>
      <c r="S230" s="54">
        <f t="shared" si="18"/>
        <v>0</v>
      </c>
    </row>
    <row r="231" spans="1:19" ht="12.75" customHeight="1" x14ac:dyDescent="0.2">
      <c r="A231" s="5"/>
      <c r="B231" s="35"/>
    </row>
    <row r="232" spans="1:19" ht="12.75" customHeight="1" x14ac:dyDescent="0.2">
      <c r="A232" s="5"/>
      <c r="B232" s="5"/>
      <c r="C232" s="5"/>
      <c r="D232" s="1" t="s">
        <v>2</v>
      </c>
      <c r="E232" s="6">
        <f>G232+I232+K232</f>
        <v>2582491.83</v>
      </c>
      <c r="G232" s="6">
        <f>SUM(G220:G231)</f>
        <v>2048682.65</v>
      </c>
      <c r="I232" s="6">
        <f>SUM(I220:I231)</f>
        <v>-62383.399999999994</v>
      </c>
      <c r="K232" s="6">
        <f>SUM(K220:K231)</f>
        <v>596192.57999999996</v>
      </c>
      <c r="M232" s="6">
        <f>SUM(M220:M231)</f>
        <v>2016659.6300000001</v>
      </c>
      <c r="O232" s="6">
        <f>SUM(O220:O231)</f>
        <v>638067.75</v>
      </c>
      <c r="Q232" s="6">
        <f>SUM(Q220:Q231)</f>
        <v>72235.55</v>
      </c>
      <c r="R232" s="51">
        <f>E232-M232-O232-Q232</f>
        <v>-144471.10000000003</v>
      </c>
      <c r="S232" s="54">
        <f>E232-M232-O232+Q232</f>
        <v>0</v>
      </c>
    </row>
    <row r="233" spans="1:19" ht="12.75" customHeight="1" x14ac:dyDescent="0.2">
      <c r="A233" s="5"/>
      <c r="B233" s="1"/>
      <c r="E233" s="36"/>
      <c r="G233" s="36"/>
      <c r="I233" s="36"/>
      <c r="K233" s="36"/>
      <c r="M233" s="36"/>
      <c r="O233" s="36"/>
      <c r="Q233" s="36"/>
    </row>
    <row r="234" spans="1:19" ht="12.75" customHeight="1" x14ac:dyDescent="0.2">
      <c r="A234" s="5"/>
      <c r="B234" s="1" t="s">
        <v>14</v>
      </c>
      <c r="E234" s="36"/>
      <c r="G234" s="36"/>
      <c r="I234" s="36"/>
      <c r="K234" s="36"/>
      <c r="M234" s="36"/>
      <c r="O234" s="36"/>
      <c r="Q234" s="36"/>
    </row>
    <row r="235" spans="1:19" ht="12.75" customHeight="1" x14ac:dyDescent="0.2">
      <c r="A235" s="5"/>
      <c r="B235" s="1"/>
      <c r="C235" s="1" t="s">
        <v>274</v>
      </c>
      <c r="E235" s="32">
        <f>SUM(G235:K235)</f>
        <v>22944.19</v>
      </c>
      <c r="G235" s="54">
        <v>12091.61</v>
      </c>
      <c r="H235" s="53"/>
      <c r="I235" s="54">
        <v>10626.38</v>
      </c>
      <c r="J235" s="53"/>
      <c r="K235" s="54">
        <v>226.2</v>
      </c>
      <c r="L235" s="53"/>
      <c r="M235" s="54">
        <v>3038.75</v>
      </c>
      <c r="N235" s="53"/>
      <c r="O235" s="54">
        <v>19905.439999999999</v>
      </c>
      <c r="P235" s="53"/>
      <c r="Q235" s="54">
        <v>0</v>
      </c>
      <c r="R235" s="51">
        <f t="shared" ref="R235:R257" si="21">E235-M235-O235-Q235</f>
        <v>0</v>
      </c>
      <c r="S235" s="54">
        <f t="shared" ref="S235:S258" si="22">E235-M235-O235+Q235</f>
        <v>0</v>
      </c>
    </row>
    <row r="236" spans="1:19" ht="12.75" customHeight="1" x14ac:dyDescent="0.2">
      <c r="A236" s="5"/>
      <c r="B236" s="35"/>
      <c r="C236" s="1" t="s">
        <v>102</v>
      </c>
      <c r="E236" s="32">
        <f>SUM(G236:K236)</f>
        <v>513047.26</v>
      </c>
      <c r="G236" s="54">
        <v>197712.55</v>
      </c>
      <c r="H236" s="53"/>
      <c r="I236" s="54">
        <v>25288.35</v>
      </c>
      <c r="J236" s="53"/>
      <c r="K236" s="54">
        <v>290046.36</v>
      </c>
      <c r="L236" s="53"/>
      <c r="M236" s="54">
        <v>277519.53999999998</v>
      </c>
      <c r="N236" s="53"/>
      <c r="O236" s="54">
        <v>235437.72</v>
      </c>
      <c r="P236" s="53"/>
      <c r="Q236" s="54">
        <v>-90</v>
      </c>
      <c r="R236" s="51">
        <f t="shared" si="21"/>
        <v>180.0000000000291</v>
      </c>
      <c r="S236" s="54">
        <f t="shared" si="22"/>
        <v>2.9103830456733704E-11</v>
      </c>
    </row>
    <row r="237" spans="1:19" ht="12.75" customHeight="1" x14ac:dyDescent="0.2">
      <c r="A237" s="5"/>
      <c r="B237" s="35"/>
      <c r="C237" s="1" t="s">
        <v>251</v>
      </c>
      <c r="E237" s="32">
        <f>SUM(G237:K237)</f>
        <v>0</v>
      </c>
      <c r="G237" s="54">
        <v>0</v>
      </c>
      <c r="H237" s="53"/>
      <c r="I237" s="54">
        <v>0</v>
      </c>
      <c r="J237" s="53"/>
      <c r="K237" s="54">
        <v>0</v>
      </c>
      <c r="L237" s="53"/>
      <c r="M237" s="54">
        <v>0</v>
      </c>
      <c r="N237" s="53"/>
      <c r="O237" s="54">
        <v>0</v>
      </c>
      <c r="P237" s="53"/>
      <c r="Q237" s="54">
        <v>0</v>
      </c>
      <c r="R237" s="51">
        <f t="shared" si="21"/>
        <v>0</v>
      </c>
      <c r="S237" s="54">
        <f t="shared" si="22"/>
        <v>0</v>
      </c>
    </row>
    <row r="238" spans="1:19" ht="12.75" customHeight="1" x14ac:dyDescent="0.2">
      <c r="A238" s="5"/>
      <c r="B238" s="35"/>
      <c r="C238" s="1" t="s">
        <v>267</v>
      </c>
      <c r="E238" s="32">
        <f>SUM(G238:K238)</f>
        <v>8224790.9100000001</v>
      </c>
      <c r="G238" s="54">
        <v>1094604.07</v>
      </c>
      <c r="H238" s="53"/>
      <c r="I238" s="54">
        <v>687630.71</v>
      </c>
      <c r="J238" s="53"/>
      <c r="K238" s="54">
        <v>6442556.1299999999</v>
      </c>
      <c r="L238" s="53"/>
      <c r="M238" s="54">
        <v>4020786.88</v>
      </c>
      <c r="N238" s="53"/>
      <c r="O238" s="54">
        <v>4266722.17</v>
      </c>
      <c r="P238" s="53"/>
      <c r="Q238" s="54">
        <v>62718.14</v>
      </c>
      <c r="R238" s="51">
        <f>E238-M238-O238-Q238</f>
        <v>-125436.27999999966</v>
      </c>
      <c r="S238" s="54">
        <f t="shared" si="22"/>
        <v>3.3469405025243759E-10</v>
      </c>
    </row>
    <row r="239" spans="1:19" ht="12.75" customHeight="1" x14ac:dyDescent="0.2">
      <c r="A239" s="5"/>
      <c r="B239" s="35"/>
      <c r="C239" s="1" t="s">
        <v>271</v>
      </c>
      <c r="E239" s="32">
        <f>SUM(G239:K239)</f>
        <v>1978193.24</v>
      </c>
      <c r="G239" s="54">
        <v>1392501.77</v>
      </c>
      <c r="H239" s="53"/>
      <c r="I239" s="54">
        <v>585691.47</v>
      </c>
      <c r="J239" s="53"/>
      <c r="K239" s="54">
        <v>0</v>
      </c>
      <c r="L239" s="53"/>
      <c r="M239" s="54">
        <v>1126651.1299999999</v>
      </c>
      <c r="N239" s="53"/>
      <c r="O239" s="54">
        <v>849526.11</v>
      </c>
      <c r="P239" s="53"/>
      <c r="Q239" s="54">
        <v>-2016</v>
      </c>
      <c r="R239" s="51">
        <f>E239-M239-O239-Q239</f>
        <v>4032.0000000001164</v>
      </c>
      <c r="S239" s="54">
        <f t="shared" si="22"/>
        <v>1.1641532182693481E-10</v>
      </c>
    </row>
    <row r="240" spans="1:19" ht="12.75" customHeight="1" x14ac:dyDescent="0.2">
      <c r="A240" s="5"/>
      <c r="B240" s="35">
        <v>2</v>
      </c>
      <c r="C240" s="1" t="s">
        <v>103</v>
      </c>
      <c r="D240" s="1"/>
      <c r="G240" s="54"/>
      <c r="H240" s="53"/>
      <c r="I240" s="54"/>
      <c r="J240" s="53"/>
      <c r="K240" s="54"/>
      <c r="L240" s="53"/>
      <c r="M240" s="54"/>
      <c r="N240" s="53"/>
      <c r="O240" s="54"/>
      <c r="P240" s="53"/>
      <c r="Q240" s="54"/>
      <c r="R240" s="51">
        <f t="shared" si="21"/>
        <v>0</v>
      </c>
      <c r="S240" s="54">
        <f t="shared" si="22"/>
        <v>0</v>
      </c>
    </row>
    <row r="241" spans="1:19" ht="12.75" customHeight="1" x14ac:dyDescent="0.2">
      <c r="A241" s="5"/>
      <c r="B241" s="35">
        <v>3</v>
      </c>
      <c r="C241" s="5"/>
      <c r="D241" s="1" t="s">
        <v>104</v>
      </c>
      <c r="E241" s="32">
        <f>SUM(G241:K241)</f>
        <v>5433016.8599999994</v>
      </c>
      <c r="F241" s="45"/>
      <c r="G241" s="54">
        <v>1266243.93</v>
      </c>
      <c r="H241" s="53"/>
      <c r="I241" s="54">
        <v>366772.42</v>
      </c>
      <c r="J241" s="53"/>
      <c r="K241" s="54">
        <v>3800000.51</v>
      </c>
      <c r="L241" s="53"/>
      <c r="M241" s="54">
        <v>2700246.46</v>
      </c>
      <c r="N241" s="53"/>
      <c r="O241" s="54">
        <v>2732779.19</v>
      </c>
      <c r="P241" s="53"/>
      <c r="Q241" s="54">
        <v>8.7899999999999991</v>
      </c>
      <c r="R241" s="51">
        <f t="shared" si="21"/>
        <v>-17.580000000502913</v>
      </c>
      <c r="S241" s="54">
        <f t="shared" si="22"/>
        <v>-5.0291504294364131E-10</v>
      </c>
    </row>
    <row r="242" spans="1:19" ht="12.75" customHeight="1" x14ac:dyDescent="0.2">
      <c r="A242" s="5"/>
      <c r="B242" s="35">
        <v>4</v>
      </c>
      <c r="C242" s="1" t="s">
        <v>105</v>
      </c>
      <c r="D242" s="1"/>
      <c r="E242" s="32"/>
      <c r="F242" s="45"/>
      <c r="G242" s="54"/>
      <c r="H242" s="53"/>
      <c r="I242" s="54"/>
      <c r="J242" s="53"/>
      <c r="K242" s="54"/>
      <c r="L242" s="53"/>
      <c r="M242" s="54"/>
      <c r="N242" s="53"/>
      <c r="O242" s="54"/>
      <c r="P242" s="53"/>
      <c r="Q242" s="54"/>
      <c r="R242" s="51">
        <f t="shared" si="21"/>
        <v>0</v>
      </c>
      <c r="S242" s="54">
        <f t="shared" si="22"/>
        <v>0</v>
      </c>
    </row>
    <row r="243" spans="1:19" ht="12.75" customHeight="1" x14ac:dyDescent="0.2">
      <c r="A243" s="5"/>
      <c r="B243" s="35">
        <v>5</v>
      </c>
      <c r="C243" s="1"/>
      <c r="D243" s="1" t="s">
        <v>106</v>
      </c>
      <c r="E243" s="32">
        <f t="shared" ref="E243:E254" si="23">SUM(G243:K243)</f>
        <v>1107756.83</v>
      </c>
      <c r="G243" s="54">
        <v>153191.45000000001</v>
      </c>
      <c r="H243" s="53"/>
      <c r="I243" s="54">
        <v>64196.31</v>
      </c>
      <c r="J243" s="53"/>
      <c r="K243" s="54">
        <v>890369.07</v>
      </c>
      <c r="L243" s="53"/>
      <c r="M243" s="54">
        <v>320237.81</v>
      </c>
      <c r="N243" s="53"/>
      <c r="O243" s="54">
        <v>787542.84</v>
      </c>
      <c r="P243" s="53"/>
      <c r="Q243" s="54">
        <v>23.82</v>
      </c>
      <c r="R243" s="51">
        <f t="shared" si="21"/>
        <v>-47.639999999948778</v>
      </c>
      <c r="S243" s="54">
        <f t="shared" si="22"/>
        <v>5.1223025820945622E-11</v>
      </c>
    </row>
    <row r="244" spans="1:19" ht="12.75" customHeight="1" x14ac:dyDescent="0.2">
      <c r="A244" s="5"/>
      <c r="B244" s="35">
        <v>6</v>
      </c>
      <c r="C244" s="1" t="s">
        <v>107</v>
      </c>
      <c r="D244" s="1"/>
      <c r="E244" s="32">
        <f t="shared" si="23"/>
        <v>36542.160000000003</v>
      </c>
      <c r="G244" s="54">
        <v>5798.55</v>
      </c>
      <c r="H244" s="53"/>
      <c r="I244" s="54">
        <v>444.38</v>
      </c>
      <c r="J244" s="53"/>
      <c r="K244" s="54">
        <v>30299.23</v>
      </c>
      <c r="L244" s="53"/>
      <c r="M244" s="54">
        <v>16576.490000000002</v>
      </c>
      <c r="N244" s="53"/>
      <c r="O244" s="54">
        <v>19965.669999999998</v>
      </c>
      <c r="P244" s="53"/>
      <c r="Q244" s="54">
        <v>0</v>
      </c>
      <c r="R244" s="51">
        <f t="shared" si="21"/>
        <v>3.637978807091713E-12</v>
      </c>
      <c r="S244" s="54">
        <f t="shared" si="22"/>
        <v>3.637978807091713E-12</v>
      </c>
    </row>
    <row r="245" spans="1:19" ht="12.75" customHeight="1" x14ac:dyDescent="0.2">
      <c r="A245" s="5"/>
      <c r="B245" s="35">
        <v>6</v>
      </c>
      <c r="C245" s="1" t="s">
        <v>268</v>
      </c>
      <c r="D245" s="1"/>
      <c r="E245" s="32">
        <f>SUM(G245:K245)</f>
        <v>2174793.0700000003</v>
      </c>
      <c r="G245" s="54">
        <v>17391.060000000001</v>
      </c>
      <c r="H245" s="53"/>
      <c r="I245" s="54">
        <v>61889.67</v>
      </c>
      <c r="J245" s="53"/>
      <c r="K245" s="54">
        <v>2095512.34</v>
      </c>
      <c r="L245" s="53"/>
      <c r="M245" s="54">
        <v>1060543.1499999999</v>
      </c>
      <c r="N245" s="53"/>
      <c r="O245" s="54">
        <v>1112417.92</v>
      </c>
      <c r="P245" s="53"/>
      <c r="Q245" s="54">
        <v>-1832</v>
      </c>
      <c r="R245" s="51">
        <f>E245-M245-O245-Q245</f>
        <v>3664.0000000004657</v>
      </c>
      <c r="S245" s="54">
        <f t="shared" si="22"/>
        <v>4.6566128730773926E-10</v>
      </c>
    </row>
    <row r="246" spans="1:19" ht="12.75" customHeight="1" x14ac:dyDescent="0.2">
      <c r="A246" s="5"/>
      <c r="B246" s="35">
        <v>7</v>
      </c>
      <c r="C246" s="1" t="s">
        <v>109</v>
      </c>
      <c r="D246" s="1"/>
      <c r="E246" s="32">
        <f t="shared" si="23"/>
        <v>8045688.9399999995</v>
      </c>
      <c r="G246" s="54">
        <v>1742558.9</v>
      </c>
      <c r="H246" s="53"/>
      <c r="I246" s="54">
        <v>436800.84</v>
      </c>
      <c r="J246" s="53"/>
      <c r="K246" s="54">
        <v>5866329.2000000002</v>
      </c>
      <c r="L246" s="53"/>
      <c r="M246" s="54">
        <v>3530010.26</v>
      </c>
      <c r="N246" s="53"/>
      <c r="O246" s="54">
        <v>4513783.68</v>
      </c>
      <c r="P246" s="53"/>
      <c r="Q246" s="54">
        <v>-1895</v>
      </c>
      <c r="R246" s="51">
        <f t="shared" si="21"/>
        <v>3790</v>
      </c>
      <c r="S246" s="54">
        <f t="shared" si="22"/>
        <v>0</v>
      </c>
    </row>
    <row r="247" spans="1:19" ht="12.75" customHeight="1" x14ac:dyDescent="0.2">
      <c r="A247" s="5"/>
      <c r="B247" s="35">
        <v>7</v>
      </c>
      <c r="C247" s="1" t="s">
        <v>284</v>
      </c>
      <c r="D247" s="1"/>
      <c r="E247" s="32">
        <f t="shared" ref="E247" si="24">SUM(G247:K247)</f>
        <v>0</v>
      </c>
      <c r="G247" s="54">
        <v>0</v>
      </c>
      <c r="H247" s="53"/>
      <c r="I247" s="54">
        <v>0</v>
      </c>
      <c r="J247" s="53"/>
      <c r="K247" s="54">
        <v>0</v>
      </c>
      <c r="L247" s="53"/>
      <c r="M247" s="54">
        <v>0</v>
      </c>
      <c r="N247" s="53"/>
      <c r="O247" s="54">
        <v>0</v>
      </c>
      <c r="P247" s="53"/>
      <c r="Q247" s="54">
        <v>0</v>
      </c>
      <c r="R247" s="51">
        <f t="shared" ref="R247" si="25">E247-M247-O247-Q247</f>
        <v>0</v>
      </c>
      <c r="S247" s="54">
        <f t="shared" ref="S247" si="26">E247-M247-O247+Q247</f>
        <v>0</v>
      </c>
    </row>
    <row r="248" spans="1:19" ht="12.75" customHeight="1" x14ac:dyDescent="0.2">
      <c r="A248" s="5"/>
      <c r="B248" s="35"/>
      <c r="C248" s="1" t="s">
        <v>252</v>
      </c>
      <c r="D248" s="1"/>
      <c r="E248" s="32">
        <f>SUM(G248:K248)</f>
        <v>1840257.88</v>
      </c>
      <c r="G248" s="54">
        <v>208766.93</v>
      </c>
      <c r="H248" s="53"/>
      <c r="I248" s="54">
        <v>93987.73</v>
      </c>
      <c r="J248" s="53"/>
      <c r="K248" s="54">
        <v>1537503.22</v>
      </c>
      <c r="L248" s="53"/>
      <c r="M248" s="54">
        <v>1172844.6399999999</v>
      </c>
      <c r="N248" s="53"/>
      <c r="O248" s="54">
        <v>1005359.87</v>
      </c>
      <c r="P248" s="53"/>
      <c r="Q248" s="54">
        <v>337946.63</v>
      </c>
      <c r="R248" s="51">
        <f t="shared" si="21"/>
        <v>-675893.26</v>
      </c>
      <c r="S248" s="54">
        <f t="shared" si="22"/>
        <v>0</v>
      </c>
    </row>
    <row r="249" spans="1:19" ht="12.75" customHeight="1" x14ac:dyDescent="0.2">
      <c r="A249" s="5"/>
      <c r="B249" s="35"/>
      <c r="C249" s="1" t="s">
        <v>232</v>
      </c>
      <c r="D249" s="1"/>
      <c r="E249" s="32">
        <f t="shared" si="23"/>
        <v>303789.09000000003</v>
      </c>
      <c r="G249" s="54">
        <v>0</v>
      </c>
      <c r="H249" s="53"/>
      <c r="I249" s="54">
        <v>0</v>
      </c>
      <c r="J249" s="53"/>
      <c r="K249" s="54">
        <v>303789.09000000003</v>
      </c>
      <c r="L249" s="53"/>
      <c r="M249" s="54">
        <v>206611.16</v>
      </c>
      <c r="N249" s="53"/>
      <c r="O249" s="54">
        <v>97177.93</v>
      </c>
      <c r="P249" s="53"/>
      <c r="Q249" s="54">
        <v>0</v>
      </c>
      <c r="R249" s="51">
        <f t="shared" si="21"/>
        <v>2.9103830456733704E-11</v>
      </c>
      <c r="S249" s="54">
        <f t="shared" si="22"/>
        <v>2.9103830456733704E-11</v>
      </c>
    </row>
    <row r="250" spans="1:19" ht="12.75" customHeight="1" x14ac:dyDescent="0.2">
      <c r="A250" s="5"/>
      <c r="B250" s="35"/>
      <c r="C250" s="1" t="s">
        <v>237</v>
      </c>
      <c r="D250" s="1"/>
      <c r="E250" s="32">
        <f>SUM(G250:K250)</f>
        <v>0</v>
      </c>
      <c r="G250" s="54">
        <v>0</v>
      </c>
      <c r="H250" s="53"/>
      <c r="I250" s="54">
        <v>0</v>
      </c>
      <c r="J250" s="53"/>
      <c r="K250" s="54">
        <v>0</v>
      </c>
      <c r="L250" s="53"/>
      <c r="M250" s="54">
        <v>0</v>
      </c>
      <c r="N250" s="53"/>
      <c r="O250" s="54">
        <v>0</v>
      </c>
      <c r="P250" s="53"/>
      <c r="Q250" s="54">
        <v>0</v>
      </c>
      <c r="R250" s="51">
        <f t="shared" si="21"/>
        <v>0</v>
      </c>
      <c r="S250" s="54">
        <f t="shared" si="22"/>
        <v>0</v>
      </c>
    </row>
    <row r="251" spans="1:19" ht="12.75" customHeight="1" x14ac:dyDescent="0.2">
      <c r="A251" s="5"/>
      <c r="B251" s="35">
        <v>10</v>
      </c>
      <c r="C251" s="1" t="s">
        <v>110</v>
      </c>
      <c r="D251" s="1"/>
      <c r="E251" s="32">
        <f t="shared" si="23"/>
        <v>23892016.369999997</v>
      </c>
      <c r="G251" s="54">
        <v>2157918.58</v>
      </c>
      <c r="H251" s="53"/>
      <c r="I251" s="54">
        <v>2260886.16</v>
      </c>
      <c r="J251" s="53"/>
      <c r="K251" s="54">
        <v>19473211.629999999</v>
      </c>
      <c r="L251" s="53"/>
      <c r="M251" s="54">
        <v>12466108.85</v>
      </c>
      <c r="N251" s="53"/>
      <c r="O251" s="54">
        <v>11413648.300000001</v>
      </c>
      <c r="P251" s="53"/>
      <c r="Q251" s="54">
        <v>-12259.22</v>
      </c>
      <c r="R251" s="51">
        <f t="shared" si="21"/>
        <v>24518.439999996946</v>
      </c>
      <c r="S251" s="54">
        <f t="shared" si="22"/>
        <v>-3.054083208553493E-9</v>
      </c>
    </row>
    <row r="252" spans="1:19" ht="12.75" customHeight="1" x14ac:dyDescent="0.2">
      <c r="A252" s="5"/>
      <c r="B252" s="35"/>
      <c r="C252" s="1" t="s">
        <v>269</v>
      </c>
      <c r="D252" s="1"/>
      <c r="E252" s="32">
        <f>SUM(G252:K252)</f>
        <v>-52560.59</v>
      </c>
      <c r="G252" s="54">
        <v>0</v>
      </c>
      <c r="H252" s="53"/>
      <c r="I252" s="54">
        <v>-52560.59</v>
      </c>
      <c r="J252" s="53"/>
      <c r="K252" s="54">
        <v>0</v>
      </c>
      <c r="L252" s="53"/>
      <c r="M252" s="54">
        <v>0</v>
      </c>
      <c r="N252" s="53"/>
      <c r="O252" s="54">
        <v>-52560.59</v>
      </c>
      <c r="P252" s="53"/>
      <c r="Q252" s="54">
        <v>0</v>
      </c>
      <c r="R252" s="51">
        <f>E252-M252-O252-Q252</f>
        <v>0</v>
      </c>
      <c r="S252" s="54">
        <f t="shared" si="22"/>
        <v>0</v>
      </c>
    </row>
    <row r="253" spans="1:19" ht="12.75" customHeight="1" x14ac:dyDescent="0.2">
      <c r="A253" s="5"/>
      <c r="B253" s="35"/>
      <c r="C253" s="1" t="s">
        <v>270</v>
      </c>
      <c r="D253" s="1"/>
      <c r="E253" s="32">
        <f>SUM(G253:K253)</f>
        <v>0</v>
      </c>
      <c r="G253" s="54">
        <v>0</v>
      </c>
      <c r="H253" s="53"/>
      <c r="I253" s="54">
        <v>0</v>
      </c>
      <c r="J253" s="53"/>
      <c r="K253" s="54">
        <v>0</v>
      </c>
      <c r="L253" s="53"/>
      <c r="M253" s="54">
        <v>0</v>
      </c>
      <c r="N253" s="53"/>
      <c r="O253" s="54">
        <v>0</v>
      </c>
      <c r="P253" s="53"/>
      <c r="Q253" s="54">
        <v>0</v>
      </c>
      <c r="R253" s="51">
        <f>E253-M253-O253-Q253</f>
        <v>0</v>
      </c>
      <c r="S253" s="54">
        <f t="shared" si="22"/>
        <v>0</v>
      </c>
    </row>
    <row r="254" spans="1:19" ht="12.75" customHeight="1" x14ac:dyDescent="0.2">
      <c r="A254" s="5"/>
      <c r="B254" s="35">
        <v>11</v>
      </c>
      <c r="C254" s="1" t="s">
        <v>108</v>
      </c>
      <c r="D254" s="1"/>
      <c r="E254" s="32">
        <f t="shared" si="23"/>
        <v>9699857.2800000012</v>
      </c>
      <c r="G254" s="54">
        <v>1026146.36</v>
      </c>
      <c r="H254" s="53"/>
      <c r="I254" s="54">
        <v>157415.1</v>
      </c>
      <c r="J254" s="53"/>
      <c r="K254" s="54">
        <v>8516295.8200000003</v>
      </c>
      <c r="L254" s="53"/>
      <c r="M254" s="54">
        <v>5305665.6900000004</v>
      </c>
      <c r="N254" s="53"/>
      <c r="O254" s="54">
        <v>4504935.84</v>
      </c>
      <c r="P254" s="53"/>
      <c r="Q254" s="54">
        <v>110744.25</v>
      </c>
      <c r="R254" s="51">
        <f t="shared" si="21"/>
        <v>-221488.49999999907</v>
      </c>
      <c r="S254" s="54">
        <f t="shared" si="22"/>
        <v>9.3132257461547852E-10</v>
      </c>
    </row>
    <row r="255" spans="1:19" ht="12.75" customHeight="1" x14ac:dyDescent="0.2">
      <c r="A255" s="5"/>
      <c r="B255" s="35"/>
      <c r="C255" s="1" t="s">
        <v>276</v>
      </c>
      <c r="D255" s="1"/>
      <c r="E255" s="32">
        <f>SUM(G255:K255)</f>
        <v>0</v>
      </c>
      <c r="G255" s="54">
        <v>0</v>
      </c>
      <c r="H255" s="53"/>
      <c r="I255" s="54">
        <v>0</v>
      </c>
      <c r="J255" s="53"/>
      <c r="K255" s="54">
        <v>0</v>
      </c>
      <c r="L255" s="53"/>
      <c r="M255" s="54">
        <v>0</v>
      </c>
      <c r="N255" s="53"/>
      <c r="O255" s="54">
        <v>0</v>
      </c>
      <c r="P255" s="53"/>
      <c r="Q255" s="54">
        <v>0</v>
      </c>
      <c r="R255" s="51">
        <f>E255-M255-O255-Q255</f>
        <v>0</v>
      </c>
      <c r="S255" s="54">
        <f t="shared" si="22"/>
        <v>0</v>
      </c>
    </row>
    <row r="256" spans="1:19" ht="12.75" customHeight="1" x14ac:dyDescent="0.2">
      <c r="A256" s="5"/>
      <c r="B256" s="35">
        <v>15</v>
      </c>
      <c r="C256" s="1" t="s">
        <v>111</v>
      </c>
      <c r="D256" s="1"/>
      <c r="E256" s="32">
        <f>SUM(G256:K256)</f>
        <v>4750528.6199999992</v>
      </c>
      <c r="G256" s="54">
        <v>3104203.07</v>
      </c>
      <c r="H256" s="53"/>
      <c r="I256" s="54">
        <v>1592636.13</v>
      </c>
      <c r="J256" s="53"/>
      <c r="K256" s="54">
        <v>53689.42</v>
      </c>
      <c r="L256" s="53"/>
      <c r="M256" s="54">
        <v>3034613.27</v>
      </c>
      <c r="N256" s="53"/>
      <c r="O256" s="54">
        <v>1714513.35</v>
      </c>
      <c r="P256" s="53"/>
      <c r="Q256" s="54">
        <v>-1402</v>
      </c>
      <c r="R256" s="51">
        <f t="shared" si="21"/>
        <v>2803.9999999990687</v>
      </c>
      <c r="S256" s="54">
        <f t="shared" si="22"/>
        <v>-9.3132257461547852E-10</v>
      </c>
    </row>
    <row r="257" spans="1:19" ht="12.75" customHeight="1" x14ac:dyDescent="0.2">
      <c r="A257" s="5"/>
      <c r="B257" s="35">
        <v>16</v>
      </c>
      <c r="C257" s="1" t="s">
        <v>112</v>
      </c>
      <c r="D257" s="1"/>
      <c r="E257" s="32">
        <f>SUM(G257:K257)</f>
        <v>368023.54</v>
      </c>
      <c r="G257" s="54">
        <v>137526.54999999999</v>
      </c>
      <c r="H257" s="53"/>
      <c r="I257" s="54">
        <v>230496.99</v>
      </c>
      <c r="J257" s="53"/>
      <c r="K257" s="54">
        <v>0</v>
      </c>
      <c r="L257" s="53"/>
      <c r="M257" s="54">
        <v>16000</v>
      </c>
      <c r="N257" s="53"/>
      <c r="O257" s="54">
        <v>352023.54</v>
      </c>
      <c r="P257" s="53"/>
      <c r="Q257" s="54">
        <v>0</v>
      </c>
      <c r="R257" s="51">
        <f t="shared" si="21"/>
        <v>0</v>
      </c>
      <c r="S257" s="54">
        <f t="shared" si="22"/>
        <v>0</v>
      </c>
    </row>
    <row r="258" spans="1:19" ht="12.75" customHeight="1" x14ac:dyDescent="0.2">
      <c r="A258" s="5"/>
      <c r="B258" s="35">
        <v>17</v>
      </c>
      <c r="C258" s="1" t="s">
        <v>100</v>
      </c>
      <c r="D258" s="5"/>
      <c r="E258" s="56">
        <f>G258+I258+K258</f>
        <v>-25643.910000000003</v>
      </c>
      <c r="G258" s="55">
        <v>-90904.27</v>
      </c>
      <c r="H258" s="53"/>
      <c r="I258" s="55">
        <v>120523.72</v>
      </c>
      <c r="J258" s="53"/>
      <c r="K258" s="55">
        <v>-55263.360000000001</v>
      </c>
      <c r="L258" s="53"/>
      <c r="M258" s="55">
        <v>-53174.720000000001</v>
      </c>
      <c r="N258" s="53"/>
      <c r="O258" s="55">
        <v>27530.81</v>
      </c>
      <c r="P258" s="53"/>
      <c r="Q258" s="55">
        <v>0</v>
      </c>
      <c r="R258" s="51">
        <f>E258-M258-O258-Q258</f>
        <v>-3.637978807091713E-12</v>
      </c>
      <c r="S258" s="54">
        <f t="shared" si="22"/>
        <v>-3.637978807091713E-12</v>
      </c>
    </row>
    <row r="259" spans="1:19" ht="12.75" customHeight="1" x14ac:dyDescent="0.2">
      <c r="A259" s="5"/>
      <c r="B259" s="35"/>
    </row>
    <row r="260" spans="1:19" ht="12.75" customHeight="1" x14ac:dyDescent="0.2">
      <c r="A260" s="5"/>
      <c r="B260" s="5"/>
      <c r="C260" s="5"/>
      <c r="D260" s="1" t="s">
        <v>2</v>
      </c>
      <c r="E260" s="6">
        <f>G260+I260+K260</f>
        <v>68313041.74000001</v>
      </c>
      <c r="G260" s="6">
        <f>SUM(G235:G258)</f>
        <v>12425751.110000001</v>
      </c>
      <c r="I260" s="6">
        <f>SUM(I235:I258)</f>
        <v>6642725.7699999996</v>
      </c>
      <c r="K260" s="6">
        <f>SUM(K235:K258)</f>
        <v>49244564.859999999</v>
      </c>
      <c r="M260" s="6">
        <f>SUM(M235:M258)</f>
        <v>35204279.360000007</v>
      </c>
      <c r="O260" s="6">
        <f>SUM(O235:O258)</f>
        <v>33600709.790000007</v>
      </c>
      <c r="Q260" s="6">
        <f>SUM(Q235:Q258)</f>
        <v>491947.41000000003</v>
      </c>
      <c r="R260" s="51">
        <f>E260-M260-O260-Q260</f>
        <v>-983894.82000000391</v>
      </c>
      <c r="S260" s="54">
        <f>E260-M260-O260+Q260</f>
        <v>-3.8417056202888489E-9</v>
      </c>
    </row>
    <row r="261" spans="1:19" ht="12.75" customHeight="1" x14ac:dyDescent="0.2">
      <c r="A261" s="5"/>
      <c r="B261" s="5"/>
      <c r="C261" s="5"/>
      <c r="D261" s="1"/>
      <c r="E261" s="36"/>
      <c r="G261" s="36"/>
      <c r="I261" s="36"/>
      <c r="K261" s="36"/>
      <c r="M261" s="36"/>
      <c r="O261" s="36"/>
      <c r="Q261" s="36"/>
      <c r="R261" s="51"/>
    </row>
    <row r="262" spans="1:19" ht="12.75" customHeight="1" x14ac:dyDescent="0.2">
      <c r="A262" s="5"/>
      <c r="B262" s="1" t="s">
        <v>113</v>
      </c>
    </row>
    <row r="263" spans="1:19" ht="12.75" customHeight="1" x14ac:dyDescent="0.2">
      <c r="A263" s="35"/>
      <c r="B263" s="5">
        <v>1</v>
      </c>
      <c r="C263" s="1" t="s">
        <v>114</v>
      </c>
      <c r="D263" s="1"/>
      <c r="E263" s="32">
        <f t="shared" ref="E263:E268" si="27">SUM(G263:K263)</f>
        <v>594</v>
      </c>
      <c r="G263" s="54">
        <v>0</v>
      </c>
      <c r="H263" s="53"/>
      <c r="I263" s="54">
        <v>594</v>
      </c>
      <c r="J263" s="53"/>
      <c r="K263" s="54">
        <v>0</v>
      </c>
      <c r="L263" s="53"/>
      <c r="M263" s="54">
        <v>0</v>
      </c>
      <c r="N263" s="53"/>
      <c r="O263" s="54">
        <v>594</v>
      </c>
      <c r="P263" s="53"/>
      <c r="Q263" s="54">
        <v>0</v>
      </c>
      <c r="R263" s="51">
        <f t="shared" ref="R263:R268" si="28">E263-M263-O263-Q263</f>
        <v>0</v>
      </c>
      <c r="S263" s="54">
        <f t="shared" ref="S263:S271" si="29">E263-M263-O263+Q263</f>
        <v>0</v>
      </c>
    </row>
    <row r="264" spans="1:19" ht="12.75" customHeight="1" x14ac:dyDescent="0.2">
      <c r="A264" s="35"/>
      <c r="B264" s="5">
        <v>2</v>
      </c>
      <c r="C264" s="1" t="s">
        <v>115</v>
      </c>
      <c r="D264" s="1"/>
      <c r="E264" s="32">
        <f t="shared" si="27"/>
        <v>5502262.46</v>
      </c>
      <c r="G264" s="54">
        <v>195890.33</v>
      </c>
      <c r="H264" s="53"/>
      <c r="I264" s="54">
        <v>2585774.71</v>
      </c>
      <c r="J264" s="53"/>
      <c r="K264" s="54">
        <v>2720597.42</v>
      </c>
      <c r="L264" s="53"/>
      <c r="M264" s="54">
        <v>1356415.72</v>
      </c>
      <c r="N264" s="53"/>
      <c r="O264" s="54">
        <v>4141920.74</v>
      </c>
      <c r="P264" s="53"/>
      <c r="Q264" s="54">
        <v>-3926</v>
      </c>
      <c r="R264" s="51">
        <f t="shared" si="28"/>
        <v>7852</v>
      </c>
      <c r="S264" s="54">
        <f t="shared" si="29"/>
        <v>0</v>
      </c>
    </row>
    <row r="265" spans="1:19" ht="12.75" customHeight="1" x14ac:dyDescent="0.2">
      <c r="A265" s="35"/>
      <c r="B265" s="5">
        <v>4</v>
      </c>
      <c r="C265" s="1" t="s">
        <v>116</v>
      </c>
      <c r="D265" s="1"/>
      <c r="E265" s="32">
        <f t="shared" si="27"/>
        <v>441402.12</v>
      </c>
      <c r="G265" s="54">
        <v>440107.63</v>
      </c>
      <c r="H265" s="53"/>
      <c r="I265" s="54">
        <v>1294.49</v>
      </c>
      <c r="J265" s="53"/>
      <c r="K265" s="54">
        <v>0</v>
      </c>
      <c r="L265" s="53"/>
      <c r="M265" s="54">
        <v>235793.36</v>
      </c>
      <c r="N265" s="53"/>
      <c r="O265" s="54">
        <v>205608.76</v>
      </c>
      <c r="P265" s="53"/>
      <c r="Q265" s="54">
        <v>0</v>
      </c>
      <c r="R265" s="51">
        <f t="shared" si="28"/>
        <v>0</v>
      </c>
      <c r="S265" s="54">
        <f t="shared" si="29"/>
        <v>0</v>
      </c>
    </row>
    <row r="266" spans="1:19" ht="12.75" customHeight="1" x14ac:dyDescent="0.2">
      <c r="A266" s="35"/>
      <c r="B266" s="5">
        <v>5</v>
      </c>
      <c r="C266" s="1" t="s">
        <v>117</v>
      </c>
      <c r="D266" s="1"/>
      <c r="E266" s="32">
        <f t="shared" si="27"/>
        <v>1109956.71</v>
      </c>
      <c r="G266" s="54">
        <v>34619.040000000001</v>
      </c>
      <c r="H266" s="53"/>
      <c r="I266" s="54">
        <v>389430.12</v>
      </c>
      <c r="J266" s="53"/>
      <c r="K266" s="54">
        <v>685907.55</v>
      </c>
      <c r="L266" s="53"/>
      <c r="M266" s="54">
        <v>461998.48</v>
      </c>
      <c r="N266" s="53"/>
      <c r="O266" s="54">
        <v>645603.23</v>
      </c>
      <c r="P266" s="53"/>
      <c r="Q266" s="54">
        <v>-2355</v>
      </c>
      <c r="R266" s="51">
        <f t="shared" si="28"/>
        <v>4710</v>
      </c>
      <c r="S266" s="54">
        <f t="shared" si="29"/>
        <v>0</v>
      </c>
    </row>
    <row r="267" spans="1:19" ht="12.75" customHeight="1" x14ac:dyDescent="0.2">
      <c r="A267" s="35"/>
      <c r="B267" s="5">
        <v>3</v>
      </c>
      <c r="C267" s="1" t="s">
        <v>264</v>
      </c>
      <c r="D267" s="1"/>
      <c r="E267" s="32">
        <f t="shared" si="27"/>
        <v>350610.32</v>
      </c>
      <c r="G267" s="54">
        <v>155154.54</v>
      </c>
      <c r="H267" s="53"/>
      <c r="I267" s="54">
        <v>195455.78</v>
      </c>
      <c r="J267" s="53"/>
      <c r="K267" s="54">
        <v>0</v>
      </c>
      <c r="L267" s="53"/>
      <c r="M267" s="54">
        <v>177980.72</v>
      </c>
      <c r="N267" s="53"/>
      <c r="O267" s="54">
        <v>172129.6</v>
      </c>
      <c r="P267" s="53"/>
      <c r="Q267" s="54">
        <v>-500</v>
      </c>
      <c r="R267" s="51">
        <f t="shared" si="28"/>
        <v>1000</v>
      </c>
      <c r="S267" s="54">
        <f t="shared" si="29"/>
        <v>0</v>
      </c>
    </row>
    <row r="268" spans="1:19" ht="12.75" customHeight="1" x14ac:dyDescent="0.2">
      <c r="A268" s="35"/>
      <c r="B268" s="5">
        <v>3</v>
      </c>
      <c r="C268" s="1" t="s">
        <v>263</v>
      </c>
      <c r="D268" s="1"/>
      <c r="E268" s="32">
        <f t="shared" si="27"/>
        <v>2079207.78</v>
      </c>
      <c r="G268" s="54">
        <v>1928055.36</v>
      </c>
      <c r="H268" s="53"/>
      <c r="I268" s="54">
        <v>98658.37</v>
      </c>
      <c r="J268" s="53"/>
      <c r="K268" s="54">
        <v>52494.05</v>
      </c>
      <c r="L268" s="53"/>
      <c r="M268" s="54">
        <v>1074466.68</v>
      </c>
      <c r="N268" s="53"/>
      <c r="O268" s="54">
        <v>1003115.1</v>
      </c>
      <c r="P268" s="53"/>
      <c r="Q268" s="54">
        <v>-1626</v>
      </c>
      <c r="R268" s="51">
        <f t="shared" si="28"/>
        <v>3252.0000000001164</v>
      </c>
      <c r="S268" s="54">
        <f t="shared" si="29"/>
        <v>1.1641532182693481E-10</v>
      </c>
    </row>
    <row r="269" spans="1:19" ht="12.75" customHeight="1" x14ac:dyDescent="0.2">
      <c r="A269" s="35"/>
      <c r="B269" s="5">
        <v>8</v>
      </c>
      <c r="C269" s="1" t="s">
        <v>118</v>
      </c>
      <c r="D269" s="1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S269" s="54">
        <f t="shared" si="29"/>
        <v>0</v>
      </c>
    </row>
    <row r="270" spans="1:19" ht="12.75" customHeight="1" x14ac:dyDescent="0.2">
      <c r="A270" s="35"/>
      <c r="B270" s="5">
        <v>9</v>
      </c>
      <c r="C270" s="5"/>
      <c r="D270" s="1" t="s">
        <v>119</v>
      </c>
      <c r="E270" s="32">
        <f>SUM(G270:K270)</f>
        <v>513288.94000000006</v>
      </c>
      <c r="G270" s="54">
        <v>125315.46</v>
      </c>
      <c r="H270" s="53"/>
      <c r="I270" s="54">
        <v>246567.7</v>
      </c>
      <c r="J270" s="53"/>
      <c r="K270" s="54">
        <v>141405.78</v>
      </c>
      <c r="L270" s="53"/>
      <c r="M270" s="54">
        <v>494542.39</v>
      </c>
      <c r="N270" s="53"/>
      <c r="O270" s="54">
        <v>18746.55</v>
      </c>
      <c r="P270" s="53"/>
      <c r="Q270" s="54">
        <v>0</v>
      </c>
      <c r="R270" s="51">
        <f>E270-M270-O270-Q270</f>
        <v>4.7293724492192268E-11</v>
      </c>
      <c r="S270" s="54">
        <f t="shared" si="29"/>
        <v>4.7293724492192268E-11</v>
      </c>
    </row>
    <row r="271" spans="1:19" ht="12.75" customHeight="1" x14ac:dyDescent="0.2">
      <c r="A271" s="35"/>
      <c r="B271" s="5">
        <v>10</v>
      </c>
      <c r="C271" s="1" t="s">
        <v>100</v>
      </c>
      <c r="D271" s="1"/>
      <c r="E271" s="56">
        <f>G271+I271+K271</f>
        <v>66162.979999999981</v>
      </c>
      <c r="G271" s="55">
        <v>-112983.36</v>
      </c>
      <c r="H271" s="53"/>
      <c r="I271" s="55">
        <v>165753.51999999999</v>
      </c>
      <c r="J271" s="53"/>
      <c r="K271" s="55">
        <v>13392.82</v>
      </c>
      <c r="L271" s="53"/>
      <c r="M271" s="55">
        <v>61612.3</v>
      </c>
      <c r="N271" s="53"/>
      <c r="O271" s="55">
        <v>4550.68</v>
      </c>
      <c r="P271" s="53"/>
      <c r="Q271" s="55">
        <v>0</v>
      </c>
      <c r="R271" s="51">
        <f>E271-M271-O271-Q271</f>
        <v>-2.1827872842550278E-11</v>
      </c>
      <c r="S271" s="54">
        <f t="shared" si="29"/>
        <v>-2.1827872842550278E-11</v>
      </c>
    </row>
    <row r="272" spans="1:19" ht="12.75" customHeight="1" x14ac:dyDescent="0.2">
      <c r="A272" s="35"/>
    </row>
    <row r="273" spans="1:19" ht="12.75" customHeight="1" x14ac:dyDescent="0.2">
      <c r="A273" s="5"/>
      <c r="B273" s="5"/>
      <c r="C273" s="5"/>
      <c r="D273" s="1" t="s">
        <v>2</v>
      </c>
      <c r="E273" s="6">
        <f>G273+I273+K273</f>
        <v>10063485.310000001</v>
      </c>
      <c r="G273" s="6">
        <f>SUM(G263:G271)</f>
        <v>2766159.0000000005</v>
      </c>
      <c r="I273" s="6">
        <f>SUM(I263:I271)</f>
        <v>3683528.6900000004</v>
      </c>
      <c r="K273" s="6">
        <f>SUM(K263:K271)</f>
        <v>3613797.6199999992</v>
      </c>
      <c r="M273" s="6">
        <f>SUM(M263:M271)</f>
        <v>3862809.65</v>
      </c>
      <c r="O273" s="6">
        <f>SUM(O263:O271)</f>
        <v>6192268.6599999992</v>
      </c>
      <c r="Q273" s="6">
        <f>SUM(Q263:Q271)</f>
        <v>-8407</v>
      </c>
      <c r="R273" s="51">
        <f>E273-M273-O273-Q273</f>
        <v>16814.000000000931</v>
      </c>
      <c r="S273" s="54">
        <f>E273-M273-O273+Q273</f>
        <v>9.3132257461547852E-10</v>
      </c>
    </row>
    <row r="274" spans="1:19" ht="12.75" customHeight="1" x14ac:dyDescent="0.2">
      <c r="A274" s="5"/>
      <c r="B274" s="5"/>
      <c r="C274" s="5"/>
      <c r="D274" s="1"/>
      <c r="E274" s="36"/>
      <c r="G274" s="36"/>
      <c r="I274" s="36"/>
      <c r="K274" s="36"/>
      <c r="M274" s="36"/>
      <c r="O274" s="36"/>
      <c r="Q274" s="36"/>
      <c r="R274" s="51"/>
    </row>
    <row r="275" spans="1:19" ht="12.75" customHeight="1" x14ac:dyDescent="0.2">
      <c r="A275" s="5"/>
      <c r="B275" s="1" t="s">
        <v>15</v>
      </c>
    </row>
    <row r="276" spans="1:19" ht="12.75" customHeight="1" x14ac:dyDescent="0.2">
      <c r="A276" s="5"/>
      <c r="B276" s="5">
        <v>1</v>
      </c>
      <c r="C276" s="1" t="s">
        <v>120</v>
      </c>
      <c r="D276" s="1"/>
      <c r="E276" s="32">
        <f t="shared" ref="E276:E288" si="30">SUM(G276:K276)</f>
        <v>687697.55999999994</v>
      </c>
      <c r="G276" s="54">
        <v>609046.19999999995</v>
      </c>
      <c r="H276" s="53"/>
      <c r="I276" s="54">
        <v>72788.62</v>
      </c>
      <c r="J276" s="53"/>
      <c r="K276" s="54">
        <v>5862.74</v>
      </c>
      <c r="L276" s="53"/>
      <c r="M276" s="54">
        <v>343699.96</v>
      </c>
      <c r="N276" s="53"/>
      <c r="O276" s="54">
        <v>343691.6</v>
      </c>
      <c r="P276" s="53"/>
      <c r="Q276" s="54">
        <v>-306</v>
      </c>
      <c r="R276" s="51">
        <f t="shared" ref="R276:R290" si="31">E276-M276-O276-Q276</f>
        <v>611.99999999994179</v>
      </c>
      <c r="S276" s="54">
        <f t="shared" ref="S276:S291" si="32">E276-M276-O276+Q276</f>
        <v>-5.8207660913467407E-11</v>
      </c>
    </row>
    <row r="277" spans="1:19" ht="12.75" customHeight="1" x14ac:dyDescent="0.2">
      <c r="A277" s="5"/>
      <c r="B277" s="5">
        <v>1</v>
      </c>
      <c r="C277" s="1" t="s">
        <v>285</v>
      </c>
      <c r="D277" s="1"/>
      <c r="E277" s="32">
        <f t="shared" ref="E277" si="33">SUM(G277:K277)</f>
        <v>425504.56</v>
      </c>
      <c r="G277" s="54">
        <v>418175.93</v>
      </c>
      <c r="H277" s="53"/>
      <c r="I277" s="54">
        <v>7328.63</v>
      </c>
      <c r="J277" s="53"/>
      <c r="K277" s="54">
        <v>0</v>
      </c>
      <c r="L277" s="53"/>
      <c r="M277" s="54">
        <v>260843.5</v>
      </c>
      <c r="N277" s="53"/>
      <c r="O277" s="54">
        <v>164661.06</v>
      </c>
      <c r="P277" s="53"/>
      <c r="Q277" s="54">
        <v>0</v>
      </c>
      <c r="R277" s="51">
        <f t="shared" ref="R277" si="34">E277-M277-O277-Q277</f>
        <v>0</v>
      </c>
      <c r="S277" s="54">
        <f t="shared" ref="S277" si="35">E277-M277-O277+Q277</f>
        <v>0</v>
      </c>
    </row>
    <row r="278" spans="1:19" ht="12.75" customHeight="1" x14ac:dyDescent="0.2">
      <c r="A278" s="5"/>
      <c r="B278" s="5">
        <v>2</v>
      </c>
      <c r="C278" s="1" t="s">
        <v>121</v>
      </c>
      <c r="D278" s="1"/>
      <c r="E278" s="32">
        <f t="shared" si="30"/>
        <v>697843.01</v>
      </c>
      <c r="G278" s="54">
        <v>663880.02</v>
      </c>
      <c r="H278" s="53"/>
      <c r="I278" s="54">
        <v>28915.83</v>
      </c>
      <c r="J278" s="53"/>
      <c r="K278" s="54">
        <v>5047.16</v>
      </c>
      <c r="L278" s="53"/>
      <c r="M278" s="54">
        <v>347190.79</v>
      </c>
      <c r="N278" s="53"/>
      <c r="O278" s="54">
        <v>350622.22</v>
      </c>
      <c r="P278" s="53"/>
      <c r="Q278" s="54">
        <v>-30</v>
      </c>
      <c r="R278" s="51">
        <f t="shared" si="31"/>
        <v>60.000000000058208</v>
      </c>
      <c r="S278" s="54">
        <f t="shared" si="32"/>
        <v>5.8207660913467407E-11</v>
      </c>
    </row>
    <row r="279" spans="1:19" ht="12.75" customHeight="1" x14ac:dyDescent="0.2">
      <c r="A279" s="5"/>
      <c r="B279" s="5">
        <v>3</v>
      </c>
      <c r="C279" s="1" t="s">
        <v>122</v>
      </c>
      <c r="D279" s="1"/>
      <c r="E279" s="32">
        <f t="shared" si="30"/>
        <v>0</v>
      </c>
      <c r="G279" s="54">
        <v>0</v>
      </c>
      <c r="H279" s="53"/>
      <c r="I279" s="54">
        <v>0</v>
      </c>
      <c r="J279" s="53"/>
      <c r="K279" s="54">
        <v>0</v>
      </c>
      <c r="L279" s="53"/>
      <c r="M279" s="54">
        <v>0</v>
      </c>
      <c r="N279" s="53"/>
      <c r="O279" s="54">
        <v>0</v>
      </c>
      <c r="P279" s="53"/>
      <c r="Q279" s="54">
        <v>0</v>
      </c>
      <c r="R279" s="51">
        <f t="shared" si="31"/>
        <v>0</v>
      </c>
      <c r="S279" s="54">
        <f t="shared" si="32"/>
        <v>0</v>
      </c>
    </row>
    <row r="280" spans="1:19" ht="12.75" customHeight="1" x14ac:dyDescent="0.2">
      <c r="A280" s="5"/>
      <c r="B280" s="5">
        <v>4</v>
      </c>
      <c r="C280" s="1" t="s">
        <v>123</v>
      </c>
      <c r="D280" s="1"/>
      <c r="E280" s="32">
        <f t="shared" si="30"/>
        <v>560878.12000000011</v>
      </c>
      <c r="G280" s="54">
        <v>518756.46</v>
      </c>
      <c r="H280" s="53"/>
      <c r="I280" s="54">
        <v>36692.370000000003</v>
      </c>
      <c r="J280" s="53"/>
      <c r="K280" s="54">
        <v>5429.29</v>
      </c>
      <c r="L280" s="53"/>
      <c r="M280" s="54">
        <v>357280.22</v>
      </c>
      <c r="N280" s="53"/>
      <c r="O280" s="54">
        <v>203533.9</v>
      </c>
      <c r="P280" s="53"/>
      <c r="Q280" s="54">
        <v>-64</v>
      </c>
      <c r="R280" s="51">
        <f t="shared" si="31"/>
        <v>128.00000000014552</v>
      </c>
      <c r="S280" s="54">
        <f t="shared" si="32"/>
        <v>1.4551915228366852E-10</v>
      </c>
    </row>
    <row r="281" spans="1:19" ht="12.75" customHeight="1" x14ac:dyDescent="0.2">
      <c r="A281" s="5"/>
      <c r="B281" s="5">
        <v>6</v>
      </c>
      <c r="C281" s="1" t="s">
        <v>266</v>
      </c>
      <c r="D281" s="1"/>
      <c r="E281" s="32">
        <f>SUM(G281:K281)</f>
        <v>3208.91</v>
      </c>
      <c r="G281" s="54">
        <v>3208.91</v>
      </c>
      <c r="H281" s="53"/>
      <c r="I281" s="54">
        <v>0</v>
      </c>
      <c r="J281" s="53"/>
      <c r="K281" s="54">
        <v>0</v>
      </c>
      <c r="L281" s="53"/>
      <c r="M281" s="54">
        <v>0</v>
      </c>
      <c r="N281" s="53"/>
      <c r="O281" s="54">
        <v>3208.91</v>
      </c>
      <c r="P281" s="53"/>
      <c r="Q281" s="54">
        <v>0</v>
      </c>
      <c r="R281" s="51">
        <f>E281-M281-O281-Q281</f>
        <v>0</v>
      </c>
      <c r="S281" s="54">
        <f t="shared" si="32"/>
        <v>0</v>
      </c>
    </row>
    <row r="282" spans="1:19" ht="12.75" customHeight="1" x14ac:dyDescent="0.2">
      <c r="A282" s="5"/>
      <c r="B282" s="5">
        <v>6</v>
      </c>
      <c r="C282" s="1" t="s">
        <v>124</v>
      </c>
      <c r="D282" s="1"/>
      <c r="E282" s="32">
        <f t="shared" si="30"/>
        <v>4053.89</v>
      </c>
      <c r="G282" s="54">
        <v>0</v>
      </c>
      <c r="H282" s="53"/>
      <c r="I282" s="54">
        <v>4053.89</v>
      </c>
      <c r="J282" s="53"/>
      <c r="K282" s="54">
        <v>0</v>
      </c>
      <c r="L282" s="53"/>
      <c r="M282" s="54">
        <v>24073.56</v>
      </c>
      <c r="N282" s="53"/>
      <c r="O282" s="54">
        <v>51421.57</v>
      </c>
      <c r="P282" s="53"/>
      <c r="Q282" s="54">
        <v>71441.240000000005</v>
      </c>
      <c r="R282" s="51">
        <f t="shared" si="31"/>
        <v>-142882.48000000001</v>
      </c>
      <c r="S282" s="54">
        <f t="shared" si="32"/>
        <v>0</v>
      </c>
    </row>
    <row r="283" spans="1:19" ht="12.75" customHeight="1" x14ac:dyDescent="0.2">
      <c r="A283" s="5"/>
      <c r="B283" s="5">
        <v>6</v>
      </c>
      <c r="C283" s="1" t="s">
        <v>265</v>
      </c>
      <c r="D283" s="1"/>
      <c r="E283" s="32">
        <f>SUM(G283:K283)</f>
        <v>553324.46</v>
      </c>
      <c r="G283" s="54">
        <v>52496.78</v>
      </c>
      <c r="H283" s="53"/>
      <c r="I283" s="54">
        <v>44111.53</v>
      </c>
      <c r="J283" s="53"/>
      <c r="K283" s="54">
        <v>456716.15</v>
      </c>
      <c r="L283" s="53"/>
      <c r="M283" s="54">
        <v>285190.11</v>
      </c>
      <c r="N283" s="53"/>
      <c r="O283" s="54">
        <v>264315.34999999998</v>
      </c>
      <c r="P283" s="53"/>
      <c r="Q283" s="54">
        <v>-3819</v>
      </c>
      <c r="R283" s="51">
        <f>E283-M283-O283-Q283</f>
        <v>7638</v>
      </c>
      <c r="S283" s="54">
        <f t="shared" si="32"/>
        <v>0</v>
      </c>
    </row>
    <row r="284" spans="1:19" ht="12.75" customHeight="1" x14ac:dyDescent="0.2">
      <c r="A284" s="5"/>
      <c r="B284" s="5"/>
      <c r="C284" s="1" t="s">
        <v>228</v>
      </c>
      <c r="D284" s="1"/>
      <c r="E284" s="32">
        <f t="shared" si="30"/>
        <v>26761.74</v>
      </c>
      <c r="G284" s="54">
        <v>0</v>
      </c>
      <c r="H284" s="53"/>
      <c r="I284" s="54">
        <v>26761.74</v>
      </c>
      <c r="J284" s="53"/>
      <c r="K284" s="54">
        <v>0</v>
      </c>
      <c r="L284" s="53"/>
      <c r="M284" s="54">
        <v>0</v>
      </c>
      <c r="N284" s="53"/>
      <c r="O284" s="54">
        <v>62284.800000000003</v>
      </c>
      <c r="P284" s="53"/>
      <c r="Q284" s="54">
        <v>35523.06</v>
      </c>
      <c r="R284" s="51">
        <f t="shared" si="31"/>
        <v>-71046.12</v>
      </c>
      <c r="S284" s="54">
        <f t="shared" si="32"/>
        <v>0</v>
      </c>
    </row>
    <row r="285" spans="1:19" ht="12.75" customHeight="1" x14ac:dyDescent="0.2">
      <c r="A285" s="5"/>
      <c r="B285" s="5">
        <v>7</v>
      </c>
      <c r="C285" s="1" t="s">
        <v>125</v>
      </c>
      <c r="D285" s="1"/>
      <c r="E285" s="32">
        <f t="shared" si="30"/>
        <v>515137.70999999996</v>
      </c>
      <c r="G285" s="54">
        <v>455406.36</v>
      </c>
      <c r="H285" s="53"/>
      <c r="I285" s="54">
        <v>59731.35</v>
      </c>
      <c r="J285" s="53"/>
      <c r="K285" s="54">
        <v>0</v>
      </c>
      <c r="L285" s="53"/>
      <c r="M285" s="54">
        <v>319749.69</v>
      </c>
      <c r="N285" s="53"/>
      <c r="O285" s="54">
        <v>195372.02</v>
      </c>
      <c r="P285" s="53"/>
      <c r="Q285" s="54">
        <v>-16</v>
      </c>
      <c r="R285" s="51">
        <f t="shared" si="31"/>
        <v>31.999999999970896</v>
      </c>
      <c r="S285" s="54">
        <f t="shared" si="32"/>
        <v>-2.9103830456733704E-11</v>
      </c>
    </row>
    <row r="286" spans="1:19" ht="12.75" customHeight="1" x14ac:dyDescent="0.2">
      <c r="A286" s="5"/>
      <c r="B286" s="5">
        <v>8</v>
      </c>
      <c r="C286" s="1" t="s">
        <v>126</v>
      </c>
      <c r="D286" s="1"/>
      <c r="E286" s="32">
        <f t="shared" si="30"/>
        <v>1790518.21</v>
      </c>
      <c r="G286" s="54">
        <v>1375493.83</v>
      </c>
      <c r="H286" s="53"/>
      <c r="I286" s="54">
        <v>374819.71</v>
      </c>
      <c r="J286" s="53"/>
      <c r="K286" s="54">
        <v>40204.67</v>
      </c>
      <c r="L286" s="53"/>
      <c r="M286" s="54">
        <v>1417513.1</v>
      </c>
      <c r="N286" s="53"/>
      <c r="O286" s="54">
        <v>974784.22</v>
      </c>
      <c r="P286" s="53"/>
      <c r="Q286" s="54">
        <v>601779.11</v>
      </c>
      <c r="R286" s="51">
        <f t="shared" si="31"/>
        <v>-1203558.2200000002</v>
      </c>
      <c r="S286" s="54">
        <f t="shared" si="32"/>
        <v>0</v>
      </c>
    </row>
    <row r="287" spans="1:19" ht="12.75" customHeight="1" x14ac:dyDescent="0.2">
      <c r="A287" s="5"/>
      <c r="B287" s="5">
        <v>9</v>
      </c>
      <c r="C287" s="1" t="s">
        <v>127</v>
      </c>
      <c r="D287" s="1"/>
      <c r="E287" s="32">
        <f t="shared" si="30"/>
        <v>24044088.809999999</v>
      </c>
      <c r="G287" s="54">
        <v>23222881.559999999</v>
      </c>
      <c r="H287" s="53"/>
      <c r="I287" s="54">
        <v>323919.24</v>
      </c>
      <c r="J287" s="53"/>
      <c r="K287" s="54">
        <v>497288.01</v>
      </c>
      <c r="L287" s="53"/>
      <c r="M287" s="54">
        <v>9433992.6699999999</v>
      </c>
      <c r="N287" s="53"/>
      <c r="O287" s="54">
        <v>14607193.140000001</v>
      </c>
      <c r="P287" s="53"/>
      <c r="Q287" s="54">
        <v>-2903</v>
      </c>
      <c r="R287" s="51">
        <f t="shared" si="31"/>
        <v>5805.9999999981374</v>
      </c>
      <c r="S287" s="54">
        <f t="shared" si="32"/>
        <v>-1.862645149230957E-9</v>
      </c>
    </row>
    <row r="288" spans="1:19" ht="12.75" customHeight="1" x14ac:dyDescent="0.2">
      <c r="A288" s="5"/>
      <c r="B288" s="5">
        <v>10</v>
      </c>
      <c r="C288" s="1" t="s">
        <v>128</v>
      </c>
      <c r="D288" s="1"/>
      <c r="E288" s="32">
        <f t="shared" si="30"/>
        <v>0</v>
      </c>
      <c r="G288" s="54"/>
      <c r="H288" s="53"/>
      <c r="I288" s="54"/>
      <c r="J288" s="53"/>
      <c r="K288" s="54"/>
      <c r="L288" s="53"/>
      <c r="M288" s="54"/>
      <c r="N288" s="53"/>
      <c r="O288" s="54"/>
      <c r="P288" s="53"/>
      <c r="Q288" s="54"/>
      <c r="R288" s="51">
        <f t="shared" si="31"/>
        <v>0</v>
      </c>
      <c r="S288" s="54">
        <f t="shared" si="32"/>
        <v>0</v>
      </c>
    </row>
    <row r="289" spans="1:19" ht="12.75" customHeight="1" x14ac:dyDescent="0.2">
      <c r="A289" s="5"/>
      <c r="B289" s="5">
        <v>11</v>
      </c>
      <c r="C289" s="5"/>
      <c r="D289" s="5" t="s">
        <v>129</v>
      </c>
      <c r="E289" s="32">
        <f>SUM(G289:K289)</f>
        <v>279206.90999999997</v>
      </c>
      <c r="G289" s="54">
        <v>244812.52</v>
      </c>
      <c r="H289" s="53"/>
      <c r="I289" s="54">
        <v>15464.01</v>
      </c>
      <c r="J289" s="53"/>
      <c r="K289" s="54">
        <v>18930.38</v>
      </c>
      <c r="L289" s="53"/>
      <c r="M289" s="54">
        <v>166112.48000000001</v>
      </c>
      <c r="N289" s="53"/>
      <c r="O289" s="54">
        <v>113046.43</v>
      </c>
      <c r="P289" s="53"/>
      <c r="Q289" s="54">
        <v>-48</v>
      </c>
      <c r="R289" s="51">
        <f t="shared" si="31"/>
        <v>95.999999999970896</v>
      </c>
      <c r="S289" s="54">
        <f t="shared" si="32"/>
        <v>-2.9103830456733704E-11</v>
      </c>
    </row>
    <row r="290" spans="1:19" ht="12.75" customHeight="1" x14ac:dyDescent="0.2">
      <c r="A290" s="5"/>
      <c r="B290" s="5">
        <v>12</v>
      </c>
      <c r="C290" s="5" t="s">
        <v>100</v>
      </c>
      <c r="D290" s="5"/>
      <c r="E290" s="32">
        <f>SUM(G290:K290)</f>
        <v>89285.69</v>
      </c>
      <c r="G290" s="54">
        <v>78332.03</v>
      </c>
      <c r="H290" s="53"/>
      <c r="I290" s="54">
        <v>561.35</v>
      </c>
      <c r="J290" s="53"/>
      <c r="K290" s="54">
        <v>10392.31</v>
      </c>
      <c r="L290" s="53"/>
      <c r="M290" s="54">
        <v>77362.679999999993</v>
      </c>
      <c r="N290" s="53"/>
      <c r="O290" s="54">
        <v>11923.01</v>
      </c>
      <c r="P290" s="53"/>
      <c r="Q290" s="54">
        <v>0</v>
      </c>
      <c r="R290" s="51">
        <f t="shared" si="31"/>
        <v>9.0949470177292824E-12</v>
      </c>
      <c r="S290" s="54">
        <f t="shared" si="32"/>
        <v>9.0949470177292824E-12</v>
      </c>
    </row>
    <row r="291" spans="1:19" ht="12.75" customHeight="1" x14ac:dyDescent="0.2">
      <c r="A291" s="5"/>
      <c r="B291" s="5">
        <v>13</v>
      </c>
      <c r="C291" s="5" t="s">
        <v>101</v>
      </c>
      <c r="D291" s="5"/>
      <c r="E291" s="56">
        <f>G291+I291+K291</f>
        <v>0</v>
      </c>
      <c r="G291" s="55">
        <v>-19710285.09</v>
      </c>
      <c r="H291" s="53"/>
      <c r="I291" s="55">
        <v>19710285.09</v>
      </c>
      <c r="J291" s="53"/>
      <c r="K291" s="55">
        <v>0</v>
      </c>
      <c r="L291" s="53"/>
      <c r="M291" s="55">
        <v>0</v>
      </c>
      <c r="N291" s="53"/>
      <c r="O291" s="55">
        <v>0</v>
      </c>
      <c r="P291" s="53"/>
      <c r="Q291" s="55">
        <v>0</v>
      </c>
      <c r="R291" s="51">
        <f>E291-M291-O291-Q291</f>
        <v>0</v>
      </c>
      <c r="S291" s="54">
        <f t="shared" si="32"/>
        <v>0</v>
      </c>
    </row>
    <row r="292" spans="1:19" ht="12.75" customHeight="1" x14ac:dyDescent="0.2">
      <c r="A292" s="5"/>
      <c r="B292" s="35"/>
    </row>
    <row r="293" spans="1:19" ht="12.75" customHeight="1" x14ac:dyDescent="0.2">
      <c r="A293" s="5"/>
      <c r="B293" s="5"/>
      <c r="C293" s="5"/>
      <c r="D293" s="1" t="s">
        <v>2</v>
      </c>
      <c r="E293" s="6">
        <f>G293+I293+K293</f>
        <v>29677509.579999998</v>
      </c>
      <c r="G293" s="6">
        <f>SUM(G276:G291)</f>
        <v>7932205.5099999979</v>
      </c>
      <c r="I293" s="6">
        <f>SUM(I276:I291)</f>
        <v>20705433.359999999</v>
      </c>
      <c r="K293" s="6">
        <f>SUM(K276:K291)</f>
        <v>1039870.7100000001</v>
      </c>
      <c r="M293" s="6">
        <f>SUM(M276:M291)</f>
        <v>13033008.76</v>
      </c>
      <c r="O293" s="6">
        <f>SUM(O276:O291)</f>
        <v>17346058.23</v>
      </c>
      <c r="Q293" s="6">
        <f>SUM(Q276:Q291)</f>
        <v>701557.41</v>
      </c>
      <c r="R293" s="51">
        <f>E293-M293-O293-Q293</f>
        <v>-1403114.8200000022</v>
      </c>
      <c r="S293" s="54">
        <f>E293-M293-O293+Q293</f>
        <v>-1.9790604710578918E-9</v>
      </c>
    </row>
    <row r="294" spans="1:19" ht="12.75" customHeight="1" x14ac:dyDescent="0.2">
      <c r="A294" s="5"/>
      <c r="B294" s="5"/>
      <c r="C294" s="35"/>
      <c r="D294" s="35"/>
    </row>
    <row r="295" spans="1:19" ht="12.75" customHeight="1" x14ac:dyDescent="0.2">
      <c r="A295" s="5"/>
      <c r="B295" s="5"/>
      <c r="C295" s="5"/>
      <c r="D295" s="1" t="s">
        <v>221</v>
      </c>
      <c r="E295" s="6">
        <f>E232+E260+E273+E293</f>
        <v>110636528.46000001</v>
      </c>
      <c r="G295" s="6">
        <f>G232+G260+G273+G293</f>
        <v>25172798.27</v>
      </c>
      <c r="I295" s="6">
        <f>I232+I260+I273+I293</f>
        <v>30969304.419999998</v>
      </c>
      <c r="K295" s="6">
        <f>K232+K260+K273+K293</f>
        <v>54494425.769999996</v>
      </c>
      <c r="M295" s="6">
        <f>M232+M260+M273+M293</f>
        <v>54116757.400000006</v>
      </c>
      <c r="O295" s="6">
        <f>O232+O260+O273+O293</f>
        <v>57777104.430000007</v>
      </c>
      <c r="Q295" s="6">
        <f>Q232+Q260+Q273+Q293</f>
        <v>1257333.3700000001</v>
      </c>
      <c r="R295" s="51">
        <f>E295-M295-O295-Q295</f>
        <v>-2514666.7400000049</v>
      </c>
      <c r="S295" s="54">
        <f>E295-M295-O295+Q295</f>
        <v>-4.6566128730773926E-9</v>
      </c>
    </row>
    <row r="296" spans="1:19" ht="12.75" customHeight="1" x14ac:dyDescent="0.2">
      <c r="A296" s="40"/>
    </row>
    <row r="297" spans="1:19" ht="12.75" customHeight="1" x14ac:dyDescent="0.2">
      <c r="A297" s="33" t="s">
        <v>87</v>
      </c>
    </row>
    <row r="298" spans="1:19" ht="12.75" customHeight="1" x14ac:dyDescent="0.2">
      <c r="A298" s="35"/>
    </row>
    <row r="299" spans="1:19" ht="12.75" customHeight="1" x14ac:dyDescent="0.2">
      <c r="A299" s="5"/>
      <c r="B299" s="1" t="s">
        <v>11</v>
      </c>
    </row>
    <row r="300" spans="1:19" ht="12.75" customHeight="1" x14ac:dyDescent="0.2">
      <c r="A300" s="5"/>
      <c r="B300" s="5"/>
      <c r="C300" s="1" t="s">
        <v>88</v>
      </c>
      <c r="D300" s="1"/>
    </row>
    <row r="301" spans="1:19" ht="12.75" customHeight="1" x14ac:dyDescent="0.2">
      <c r="A301" s="5"/>
      <c r="B301" s="5"/>
      <c r="C301" s="5"/>
      <c r="D301" s="1" t="s">
        <v>89</v>
      </c>
      <c r="E301" s="32">
        <f>SUM(G301:K301)</f>
        <v>1067680.69</v>
      </c>
      <c r="G301" s="54">
        <v>0</v>
      </c>
      <c r="H301" s="53"/>
      <c r="I301" s="54">
        <v>1067680.69</v>
      </c>
      <c r="J301" s="53"/>
      <c r="K301" s="54">
        <v>0</v>
      </c>
      <c r="L301" s="53"/>
      <c r="M301" s="54">
        <v>677380.35</v>
      </c>
      <c r="N301" s="53"/>
      <c r="O301" s="54">
        <v>390170.34</v>
      </c>
      <c r="P301" s="53"/>
      <c r="Q301" s="54">
        <v>-130</v>
      </c>
      <c r="R301" s="51">
        <f>E301-M301-O301-Q301</f>
        <v>259.99999999994179</v>
      </c>
      <c r="S301" s="54">
        <f t="shared" ref="S301:S303" si="36">E301-M301-O301+Q301</f>
        <v>-5.8207660913467407E-11</v>
      </c>
    </row>
    <row r="302" spans="1:19" ht="12.75" customHeight="1" x14ac:dyDescent="0.2">
      <c r="A302" s="5"/>
      <c r="B302" s="5"/>
      <c r="C302" s="5"/>
      <c r="D302" s="1" t="s">
        <v>90</v>
      </c>
      <c r="E302" s="32">
        <f>SUM(G302:K302)</f>
        <v>282513.34999999998</v>
      </c>
      <c r="G302" s="54">
        <v>0</v>
      </c>
      <c r="H302" s="53"/>
      <c r="I302" s="54">
        <v>282513.34999999998</v>
      </c>
      <c r="J302" s="53"/>
      <c r="K302" s="54">
        <v>0</v>
      </c>
      <c r="L302" s="53"/>
      <c r="M302" s="54">
        <v>196999.13</v>
      </c>
      <c r="N302" s="53"/>
      <c r="O302" s="54">
        <v>85514.22</v>
      </c>
      <c r="P302" s="53"/>
      <c r="Q302" s="54">
        <v>0</v>
      </c>
      <c r="R302" s="51">
        <f>E302-M302-O302-Q302</f>
        <v>-2.9103830456733704E-11</v>
      </c>
      <c r="S302" s="54">
        <f t="shared" si="36"/>
        <v>-2.9103830456733704E-11</v>
      </c>
    </row>
    <row r="303" spans="1:19" ht="12.75" customHeight="1" x14ac:dyDescent="0.2">
      <c r="A303" s="5"/>
      <c r="B303" s="5"/>
      <c r="C303" s="1"/>
      <c r="D303" s="1" t="s">
        <v>262</v>
      </c>
      <c r="E303" s="56">
        <f>G303+I303+K303</f>
        <v>2671821.83</v>
      </c>
      <c r="G303" s="55">
        <v>0</v>
      </c>
      <c r="H303" s="53"/>
      <c r="I303" s="55">
        <v>2671821.83</v>
      </c>
      <c r="J303" s="53"/>
      <c r="K303" s="55">
        <v>0</v>
      </c>
      <c r="L303" s="53"/>
      <c r="M303" s="55">
        <v>1191324.69</v>
      </c>
      <c r="N303" s="53"/>
      <c r="O303" s="55">
        <v>1480497.14</v>
      </c>
      <c r="P303" s="53"/>
      <c r="Q303" s="55">
        <v>0</v>
      </c>
      <c r="R303" s="51">
        <f>E303-M303-O303-Q303</f>
        <v>2.3283064365386963E-10</v>
      </c>
      <c r="S303" s="54">
        <f t="shared" si="36"/>
        <v>2.3283064365386963E-10</v>
      </c>
    </row>
    <row r="304" spans="1:19" ht="12.75" customHeight="1" x14ac:dyDescent="0.2">
      <c r="A304" s="5"/>
      <c r="B304" s="35"/>
    </row>
    <row r="305" spans="1:19" ht="12.75" customHeight="1" x14ac:dyDescent="0.2">
      <c r="A305" s="5"/>
      <c r="B305" s="5"/>
      <c r="C305" s="5"/>
      <c r="D305" s="1" t="s">
        <v>91</v>
      </c>
      <c r="E305" s="6">
        <f>SUM(E301:E303)</f>
        <v>4022015.87</v>
      </c>
      <c r="G305" s="6">
        <f>SUM(G301:G303)</f>
        <v>0</v>
      </c>
      <c r="I305" s="6">
        <f>SUM(I301:I303)</f>
        <v>4022015.87</v>
      </c>
      <c r="K305" s="6">
        <f>SUM(K301:K303)</f>
        <v>0</v>
      </c>
      <c r="M305" s="6">
        <f>SUM(M301:M303)</f>
        <v>2065704.17</v>
      </c>
      <c r="O305" s="6">
        <f>SUM(O301:O303)</f>
        <v>1956181.7</v>
      </c>
      <c r="Q305" s="6">
        <f>SUM(Q301:Q303)</f>
        <v>-130</v>
      </c>
      <c r="R305" s="51">
        <f>E305-M305-O305-Q305</f>
        <v>260.00000000023283</v>
      </c>
      <c r="S305" s="54">
        <f>E305-M305-O305+Q305</f>
        <v>2.3283064365386963E-10</v>
      </c>
    </row>
    <row r="306" spans="1:19" ht="12.75" customHeight="1" x14ac:dyDescent="0.2">
      <c r="A306" s="5"/>
      <c r="B306" s="1"/>
      <c r="E306" s="36"/>
      <c r="G306" s="36"/>
      <c r="I306" s="36"/>
      <c r="K306" s="36"/>
      <c r="M306" s="36"/>
      <c r="O306" s="36"/>
      <c r="Q306" s="36"/>
    </row>
    <row r="307" spans="1:19" ht="12.75" customHeight="1" x14ac:dyDescent="0.2">
      <c r="A307" s="33" t="s">
        <v>275</v>
      </c>
      <c r="B307" s="34"/>
    </row>
    <row r="308" spans="1:19" ht="12.75" customHeight="1" x14ac:dyDescent="0.2">
      <c r="A308" s="35"/>
    </row>
    <row r="309" spans="1:19" ht="12.75" customHeight="1" x14ac:dyDescent="0.2">
      <c r="A309" s="5"/>
      <c r="B309" s="1" t="s">
        <v>113</v>
      </c>
      <c r="E309" s="56">
        <f>G309+I309+K309</f>
        <v>0</v>
      </c>
      <c r="G309" s="55">
        <v>0</v>
      </c>
      <c r="H309" s="53"/>
      <c r="I309" s="55"/>
      <c r="J309" s="53"/>
      <c r="K309" s="55" t="s">
        <v>19</v>
      </c>
      <c r="L309" s="53"/>
      <c r="M309" s="55" t="s">
        <v>19</v>
      </c>
      <c r="N309" s="53"/>
      <c r="O309" s="55"/>
      <c r="P309" s="53"/>
      <c r="Q309" s="55">
        <v>0</v>
      </c>
      <c r="R309" s="51">
        <f>E309-M309-O309-Q309</f>
        <v>0</v>
      </c>
      <c r="S309" s="54">
        <f>E309-M309-O309+Q309</f>
        <v>0</v>
      </c>
    </row>
    <row r="310" spans="1:19" ht="12.75" customHeight="1" x14ac:dyDescent="0.2">
      <c r="A310" s="40"/>
    </row>
    <row r="311" spans="1:19" ht="12.75" customHeight="1" x14ac:dyDescent="0.2">
      <c r="A311" s="33" t="s">
        <v>86</v>
      </c>
      <c r="B311" s="34"/>
    </row>
    <row r="312" spans="1:19" ht="12.75" customHeight="1" x14ac:dyDescent="0.2">
      <c r="A312" s="35"/>
    </row>
    <row r="313" spans="1:19" ht="12.75" customHeight="1" x14ac:dyDescent="0.2">
      <c r="A313" s="5"/>
      <c r="B313" s="1" t="s">
        <v>11</v>
      </c>
      <c r="E313" s="56">
        <f>G313+I313+K313</f>
        <v>3992620.33</v>
      </c>
      <c r="G313" s="55">
        <v>17394.2</v>
      </c>
      <c r="H313" s="53"/>
      <c r="I313" s="55">
        <v>3916390.13</v>
      </c>
      <c r="J313" s="53"/>
      <c r="K313" s="55">
        <v>58836</v>
      </c>
      <c r="L313" s="53"/>
      <c r="M313" s="55">
        <v>2989201.46</v>
      </c>
      <c r="N313" s="53"/>
      <c r="O313" s="55">
        <v>1002626.87</v>
      </c>
      <c r="P313" s="53"/>
      <c r="Q313" s="55">
        <v>-792</v>
      </c>
      <c r="R313" s="51">
        <f>E313-M313-O313-Q313</f>
        <v>1584.0000000001164</v>
      </c>
      <c r="S313" s="54">
        <f>E313-M313-O313+Q313</f>
        <v>1.1641532182693481E-10</v>
      </c>
    </row>
    <row r="314" spans="1:19" ht="12.75" customHeight="1" x14ac:dyDescent="0.2">
      <c r="A314" s="40"/>
    </row>
    <row r="315" spans="1:19" ht="12.75" customHeight="1" x14ac:dyDescent="0.2">
      <c r="A315" s="33" t="s">
        <v>188</v>
      </c>
      <c r="Q315" s="17"/>
    </row>
    <row r="316" spans="1:19" ht="12.75" customHeight="1" x14ac:dyDescent="0.2">
      <c r="A316" s="5"/>
      <c r="B316" s="46" t="s">
        <v>189</v>
      </c>
      <c r="Q316" s="17"/>
    </row>
    <row r="317" spans="1:19" ht="12.75" customHeight="1" x14ac:dyDescent="0.2">
      <c r="A317" s="35"/>
    </row>
    <row r="318" spans="1:19" ht="12.75" customHeight="1" x14ac:dyDescent="0.2">
      <c r="A318" s="5"/>
      <c r="C318" s="1" t="s">
        <v>190</v>
      </c>
      <c r="D318" s="1"/>
      <c r="E318" s="32">
        <f t="shared" ref="E318:E330" si="37">SUM(G318:K318)</f>
        <v>3345316.49</v>
      </c>
      <c r="G318" s="54">
        <v>1830516.71</v>
      </c>
      <c r="H318" s="53"/>
      <c r="I318" s="54">
        <v>1514799.78</v>
      </c>
      <c r="J318" s="53"/>
      <c r="K318" s="54">
        <v>0</v>
      </c>
      <c r="L318" s="53"/>
      <c r="M318" s="54">
        <v>1333522.3400000001</v>
      </c>
      <c r="N318" s="53"/>
      <c r="O318" s="54">
        <v>2396954.98</v>
      </c>
      <c r="P318" s="53"/>
      <c r="Q318" s="54">
        <v>385160.83</v>
      </c>
      <c r="R318" s="51">
        <f t="shared" ref="R318:R330" si="38">E318-M318-O318-Q318</f>
        <v>-770321.65999999992</v>
      </c>
      <c r="S318" s="54">
        <f t="shared" ref="S318:S332" si="39">E318-M318-O318+Q318</f>
        <v>0</v>
      </c>
    </row>
    <row r="319" spans="1:19" ht="12.75" customHeight="1" x14ac:dyDescent="0.2">
      <c r="A319" s="5"/>
      <c r="C319" s="1" t="s">
        <v>191</v>
      </c>
      <c r="D319" s="1"/>
      <c r="E319" s="32">
        <f t="shared" si="37"/>
        <v>14741410.619999999</v>
      </c>
      <c r="G319" s="54">
        <v>12285770.619999999</v>
      </c>
      <c r="H319" s="53"/>
      <c r="I319" s="54">
        <v>2455640</v>
      </c>
      <c r="J319" s="53"/>
      <c r="K319" s="54">
        <v>0</v>
      </c>
      <c r="L319" s="53"/>
      <c r="M319" s="54">
        <v>3134921.93</v>
      </c>
      <c r="N319" s="53"/>
      <c r="O319" s="54">
        <v>15203845.609999999</v>
      </c>
      <c r="P319" s="53"/>
      <c r="Q319" s="54">
        <v>3597356.92</v>
      </c>
      <c r="R319" s="51">
        <f t="shared" si="38"/>
        <v>-7194713.8399999999</v>
      </c>
      <c r="S319" s="54">
        <f t="shared" si="39"/>
        <v>0</v>
      </c>
    </row>
    <row r="320" spans="1:19" ht="12.75" customHeight="1" x14ac:dyDescent="0.2">
      <c r="A320" s="5"/>
      <c r="C320" s="1" t="s">
        <v>286</v>
      </c>
      <c r="D320" s="1"/>
      <c r="E320" s="32">
        <f t="shared" ref="E320" si="40">SUM(G320:K320)</f>
        <v>180135.14</v>
      </c>
      <c r="G320" s="54">
        <v>0</v>
      </c>
      <c r="H320" s="53"/>
      <c r="I320" s="54">
        <v>180135.14</v>
      </c>
      <c r="J320" s="53"/>
      <c r="K320" s="54">
        <v>0</v>
      </c>
      <c r="L320" s="53"/>
      <c r="M320" s="54">
        <v>0</v>
      </c>
      <c r="N320" s="53"/>
      <c r="O320" s="54">
        <v>180135.14</v>
      </c>
      <c r="P320" s="53"/>
      <c r="Q320" s="54">
        <v>0</v>
      </c>
      <c r="R320" s="51">
        <f t="shared" ref="R320" si="41">E320-M320-O320-Q320</f>
        <v>0</v>
      </c>
      <c r="S320" s="54">
        <f t="shared" ref="S320" si="42">E320-M320-O320+Q320</f>
        <v>0</v>
      </c>
    </row>
    <row r="321" spans="1:19" ht="12.75" customHeight="1" x14ac:dyDescent="0.2">
      <c r="A321" s="5"/>
      <c r="C321" s="1" t="s">
        <v>288</v>
      </c>
      <c r="D321" s="1"/>
      <c r="E321" s="32">
        <f t="shared" ref="E321" si="43">SUM(G321:K321)</f>
        <v>0</v>
      </c>
      <c r="G321" s="54">
        <v>0</v>
      </c>
      <c r="H321" s="53"/>
      <c r="I321" s="54">
        <v>0</v>
      </c>
      <c r="J321" s="53"/>
      <c r="K321" s="54">
        <v>0</v>
      </c>
      <c r="L321" s="53"/>
      <c r="M321" s="54">
        <v>0</v>
      </c>
      <c r="N321" s="53"/>
      <c r="O321" s="54">
        <v>0</v>
      </c>
      <c r="P321" s="53"/>
      <c r="Q321" s="54">
        <v>0</v>
      </c>
      <c r="R321" s="51">
        <f t="shared" ref="R321" si="44">E321-M321-O321-Q321</f>
        <v>0</v>
      </c>
      <c r="S321" s="54">
        <f t="shared" ref="S321" si="45">E321-M321-O321+Q321</f>
        <v>0</v>
      </c>
    </row>
    <row r="322" spans="1:19" ht="12.75" customHeight="1" x14ac:dyDescent="0.2">
      <c r="A322" s="5"/>
      <c r="C322" s="1" t="s">
        <v>192</v>
      </c>
      <c r="D322" s="1"/>
      <c r="E322" s="32">
        <f t="shared" si="37"/>
        <v>3574634.86</v>
      </c>
      <c r="G322" s="54">
        <v>3422756.57</v>
      </c>
      <c r="H322" s="53"/>
      <c r="I322" s="54">
        <v>150142.64000000001</v>
      </c>
      <c r="J322" s="53"/>
      <c r="K322" s="54">
        <v>1735.65</v>
      </c>
      <c r="L322" s="53"/>
      <c r="M322" s="54">
        <v>1790203.66</v>
      </c>
      <c r="N322" s="53"/>
      <c r="O322" s="54">
        <v>2266810.81</v>
      </c>
      <c r="P322" s="53"/>
      <c r="Q322" s="54">
        <v>482379.61</v>
      </c>
      <c r="R322" s="51">
        <f t="shared" si="38"/>
        <v>-964759.22000000009</v>
      </c>
      <c r="S322" s="54">
        <f t="shared" si="39"/>
        <v>0</v>
      </c>
    </row>
    <row r="323" spans="1:19" ht="12.75" customHeight="1" x14ac:dyDescent="0.2">
      <c r="A323" s="5"/>
      <c r="C323" s="1" t="s">
        <v>193</v>
      </c>
      <c r="D323" s="1"/>
      <c r="E323" s="32">
        <f t="shared" si="37"/>
        <v>9099460.0199999996</v>
      </c>
      <c r="G323" s="54">
        <v>8421820.3100000005</v>
      </c>
      <c r="H323" s="53"/>
      <c r="I323" s="54">
        <v>677639.71</v>
      </c>
      <c r="J323" s="53"/>
      <c r="K323" s="54">
        <v>0</v>
      </c>
      <c r="L323" s="53"/>
      <c r="M323" s="54">
        <v>5690087.9900000002</v>
      </c>
      <c r="N323" s="53"/>
      <c r="O323" s="54">
        <v>4522885.38</v>
      </c>
      <c r="P323" s="53"/>
      <c r="Q323" s="54">
        <v>1113513.3500000001</v>
      </c>
      <c r="R323" s="51">
        <f t="shared" si="38"/>
        <v>-2227026.7000000007</v>
      </c>
      <c r="S323" s="54">
        <f t="shared" si="39"/>
        <v>0</v>
      </c>
    </row>
    <row r="324" spans="1:19" ht="12.75" customHeight="1" x14ac:dyDescent="0.2">
      <c r="A324" s="5"/>
      <c r="C324" s="1" t="s">
        <v>287</v>
      </c>
      <c r="D324" s="1"/>
      <c r="E324" s="32">
        <f t="shared" ref="E324" si="46">SUM(G324:K324)</f>
        <v>19266.990000000002</v>
      </c>
      <c r="G324" s="54">
        <v>19266.990000000002</v>
      </c>
      <c r="H324" s="53"/>
      <c r="I324" s="54">
        <v>0</v>
      </c>
      <c r="J324" s="53"/>
      <c r="K324" s="54">
        <v>0</v>
      </c>
      <c r="L324" s="53"/>
      <c r="M324" s="54">
        <v>13663.68</v>
      </c>
      <c r="N324" s="53"/>
      <c r="O324" s="54">
        <v>5603.31</v>
      </c>
      <c r="P324" s="53"/>
      <c r="Q324" s="54">
        <v>0</v>
      </c>
      <c r="R324" s="51">
        <f t="shared" ref="R324" si="47">E324-M324-O324-Q324</f>
        <v>9.0949470177292824E-13</v>
      </c>
      <c r="S324" s="54">
        <f t="shared" ref="S324" si="48">E324-M324-O324+Q324</f>
        <v>9.0949470177292824E-13</v>
      </c>
    </row>
    <row r="325" spans="1:19" ht="12.75" customHeight="1" x14ac:dyDescent="0.2">
      <c r="A325" s="5"/>
      <c r="C325" s="1" t="s">
        <v>194</v>
      </c>
      <c r="D325" s="1"/>
      <c r="E325" s="32">
        <f t="shared" si="37"/>
        <v>618764.36</v>
      </c>
      <c r="G325" s="54">
        <v>384743.7</v>
      </c>
      <c r="H325" s="53"/>
      <c r="I325" s="54">
        <v>232777.16</v>
      </c>
      <c r="J325" s="53"/>
      <c r="K325" s="54">
        <v>1243.5</v>
      </c>
      <c r="L325" s="53"/>
      <c r="M325" s="54">
        <v>6479583.71</v>
      </c>
      <c r="N325" s="53"/>
      <c r="O325" s="54">
        <v>21281636.02</v>
      </c>
      <c r="P325" s="53"/>
      <c r="Q325" s="54">
        <v>27142455.370000001</v>
      </c>
      <c r="R325" s="51">
        <f t="shared" si="38"/>
        <v>-54284910.739999995</v>
      </c>
      <c r="S325" s="54">
        <f t="shared" si="39"/>
        <v>0</v>
      </c>
    </row>
    <row r="326" spans="1:19" ht="12.75" customHeight="1" x14ac:dyDescent="0.2">
      <c r="A326" s="5"/>
      <c r="C326" s="1" t="s">
        <v>195</v>
      </c>
      <c r="D326" s="1"/>
      <c r="E326" s="32">
        <f t="shared" si="37"/>
        <v>442164.51</v>
      </c>
      <c r="G326" s="54">
        <v>388682.02</v>
      </c>
      <c r="H326" s="53"/>
      <c r="I326" s="54">
        <v>53482.49</v>
      </c>
      <c r="J326" s="53"/>
      <c r="K326" s="54">
        <v>0</v>
      </c>
      <c r="L326" s="53"/>
      <c r="M326" s="54">
        <v>0</v>
      </c>
      <c r="N326" s="53"/>
      <c r="O326" s="54">
        <v>528576.67000000004</v>
      </c>
      <c r="P326" s="53"/>
      <c r="Q326" s="54">
        <v>86412.160000000003</v>
      </c>
      <c r="R326" s="51">
        <f t="shared" si="38"/>
        <v>-172824.32000000004</v>
      </c>
      <c r="S326" s="54">
        <f t="shared" si="39"/>
        <v>0</v>
      </c>
    </row>
    <row r="327" spans="1:19" ht="12.75" customHeight="1" x14ac:dyDescent="0.2">
      <c r="A327" s="5"/>
      <c r="C327" s="1" t="s">
        <v>196</v>
      </c>
      <c r="D327" s="1"/>
      <c r="E327" s="32">
        <f t="shared" si="37"/>
        <v>11086483.77</v>
      </c>
      <c r="G327" s="54">
        <v>10160432.699999999</v>
      </c>
      <c r="H327" s="53"/>
      <c r="I327" s="54">
        <f>925109.04+942.03</f>
        <v>926051.07000000007</v>
      </c>
      <c r="J327" s="53"/>
      <c r="K327" s="54">
        <v>0</v>
      </c>
      <c r="L327" s="53"/>
      <c r="M327" s="54">
        <v>1362852.99</v>
      </c>
      <c r="N327" s="53"/>
      <c r="O327" s="54">
        <f>10964510.13+942.03</f>
        <v>10965452.16</v>
      </c>
      <c r="P327" s="53"/>
      <c r="Q327" s="54">
        <v>1241821.3799999999</v>
      </c>
      <c r="R327" s="51">
        <f t="shared" si="38"/>
        <v>-2483642.7600000007</v>
      </c>
      <c r="S327" s="54">
        <f t="shared" si="39"/>
        <v>0</v>
      </c>
    </row>
    <row r="328" spans="1:19" ht="12.75" customHeight="1" x14ac:dyDescent="0.2">
      <c r="A328" s="5"/>
      <c r="C328" s="1" t="s">
        <v>222</v>
      </c>
      <c r="D328" s="1"/>
      <c r="E328" s="32">
        <f t="shared" si="37"/>
        <v>95587.82</v>
      </c>
      <c r="G328" s="54">
        <v>0</v>
      </c>
      <c r="H328" s="53"/>
      <c r="I328" s="54">
        <v>95587.82</v>
      </c>
      <c r="J328" s="53"/>
      <c r="K328" s="54">
        <v>0</v>
      </c>
      <c r="L328" s="53"/>
      <c r="M328" s="54">
        <v>25984.53</v>
      </c>
      <c r="N328" s="53"/>
      <c r="O328" s="54">
        <v>69603.289999999994</v>
      </c>
      <c r="P328" s="53"/>
      <c r="Q328" s="54">
        <v>0</v>
      </c>
      <c r="R328" s="51">
        <f t="shared" si="38"/>
        <v>1.4551915228366852E-11</v>
      </c>
      <c r="S328" s="54">
        <f t="shared" si="39"/>
        <v>1.4551915228366852E-11</v>
      </c>
    </row>
    <row r="329" spans="1:19" ht="12.75" customHeight="1" x14ac:dyDescent="0.2">
      <c r="A329" s="5"/>
      <c r="C329" s="1" t="s">
        <v>197</v>
      </c>
      <c r="D329" s="1"/>
      <c r="E329" s="32">
        <f t="shared" si="37"/>
        <v>2274792.7599999998</v>
      </c>
      <c r="G329" s="54">
        <v>880471.54</v>
      </c>
      <c r="H329" s="53"/>
      <c r="I329" s="54">
        <v>1394321.22</v>
      </c>
      <c r="J329" s="53"/>
      <c r="K329" s="54">
        <v>0</v>
      </c>
      <c r="L329" s="53"/>
      <c r="M329" s="54">
        <v>65985.64</v>
      </c>
      <c r="N329" s="53"/>
      <c r="O329" s="54">
        <v>2208807.12</v>
      </c>
      <c r="P329" s="53"/>
      <c r="Q329" s="54">
        <v>0</v>
      </c>
      <c r="R329" s="51">
        <f t="shared" si="38"/>
        <v>-4.6566128730773926E-10</v>
      </c>
      <c r="S329" s="54">
        <f t="shared" si="39"/>
        <v>-4.6566128730773926E-10</v>
      </c>
    </row>
    <row r="330" spans="1:19" ht="12.75" customHeight="1" x14ac:dyDescent="0.2">
      <c r="A330" s="5"/>
      <c r="C330" s="1" t="s">
        <v>100</v>
      </c>
      <c r="D330" s="1"/>
      <c r="E330" s="32">
        <f t="shared" si="37"/>
        <v>64013.919999999998</v>
      </c>
      <c r="G330" s="54">
        <v>48935.69</v>
      </c>
      <c r="H330" s="53"/>
      <c r="I330" s="54">
        <v>15078.23</v>
      </c>
      <c r="J330" s="53"/>
      <c r="K330" s="54">
        <v>0</v>
      </c>
      <c r="L330" s="53"/>
      <c r="M330" s="54">
        <v>46079.199999999997</v>
      </c>
      <c r="N330" s="53"/>
      <c r="O330" s="54">
        <v>17934.72</v>
      </c>
      <c r="P330" s="53"/>
      <c r="Q330" s="54">
        <v>0</v>
      </c>
      <c r="R330" s="51">
        <f t="shared" si="38"/>
        <v>0</v>
      </c>
      <c r="S330" s="54">
        <f t="shared" si="39"/>
        <v>0</v>
      </c>
    </row>
    <row r="331" spans="1:19" ht="12.75" customHeight="1" x14ac:dyDescent="0.2">
      <c r="S331" s="54">
        <f t="shared" si="39"/>
        <v>0</v>
      </c>
    </row>
    <row r="332" spans="1:19" ht="12.75" customHeight="1" x14ac:dyDescent="0.2">
      <c r="A332" s="5"/>
      <c r="C332" s="1" t="s">
        <v>101</v>
      </c>
      <c r="D332" s="1"/>
      <c r="E332" s="56">
        <f>G332+I332+K332</f>
        <v>0</v>
      </c>
      <c r="G332" s="55">
        <v>-9114761.7200000007</v>
      </c>
      <c r="H332" s="53"/>
      <c r="I332" s="55">
        <v>9114761.7200000007</v>
      </c>
      <c r="J332" s="53"/>
      <c r="K332" s="55">
        <v>0</v>
      </c>
      <c r="L332" s="53"/>
      <c r="M332" s="55">
        <v>0</v>
      </c>
      <c r="N332" s="53"/>
      <c r="O332" s="55">
        <v>0</v>
      </c>
      <c r="P332" s="53"/>
      <c r="Q332" s="55">
        <v>0</v>
      </c>
      <c r="R332" s="51">
        <f>E332-M332-O332-Q332</f>
        <v>0</v>
      </c>
      <c r="S332" s="54">
        <f t="shared" si="39"/>
        <v>0</v>
      </c>
    </row>
    <row r="333" spans="1:19" ht="12.75" customHeight="1" x14ac:dyDescent="0.2">
      <c r="A333" s="35"/>
    </row>
    <row r="334" spans="1:19" ht="12.75" customHeight="1" x14ac:dyDescent="0.2">
      <c r="A334" s="5"/>
      <c r="B334" s="5"/>
      <c r="C334" s="5"/>
      <c r="D334" s="1" t="s">
        <v>198</v>
      </c>
    </row>
    <row r="335" spans="1:19" ht="12.75" customHeight="1" x14ac:dyDescent="0.2">
      <c r="A335" s="5"/>
      <c r="B335" s="5"/>
      <c r="C335" s="5"/>
      <c r="D335" s="1" t="s">
        <v>199</v>
      </c>
      <c r="E335" s="6">
        <f>SUM(E318:E332)</f>
        <v>45542031.259999998</v>
      </c>
      <c r="G335" s="6">
        <f>SUM(G318:G332)</f>
        <v>28728635.129999995</v>
      </c>
      <c r="I335" s="6">
        <f>SUM(I318:I332)</f>
        <v>16810416.980000004</v>
      </c>
      <c r="K335" s="6">
        <f>SUM(K318:K332)</f>
        <v>2979.15</v>
      </c>
      <c r="M335" s="6">
        <f>SUM(M318:M332)</f>
        <v>19942885.670000002</v>
      </c>
      <c r="O335" s="6">
        <f>SUM(O318:O332)</f>
        <v>59648245.209999993</v>
      </c>
      <c r="Q335" s="6">
        <f>SUM(Q318:Q332)</f>
        <v>34049099.620000005</v>
      </c>
      <c r="R335" s="51">
        <f>E335-G335-I335-K335</f>
        <v>-1.4902070688549429E-9</v>
      </c>
      <c r="S335" s="54">
        <f>E335-M335-O335+Q335</f>
        <v>0</v>
      </c>
    </row>
    <row r="336" spans="1:19" ht="12.75" customHeight="1" x14ac:dyDescent="0.2">
      <c r="A336" s="40"/>
    </row>
    <row r="337" spans="1:19" ht="12.75" customHeight="1" x14ac:dyDescent="0.2">
      <c r="A337" s="33" t="s">
        <v>130</v>
      </c>
    </row>
    <row r="338" spans="1:19" ht="12.75" customHeight="1" x14ac:dyDescent="0.2">
      <c r="A338" s="35"/>
    </row>
    <row r="339" spans="1:19" ht="12.75" customHeight="1" x14ac:dyDescent="0.2">
      <c r="A339" s="35"/>
      <c r="B339" s="17">
        <v>1</v>
      </c>
      <c r="C339" s="1" t="s">
        <v>131</v>
      </c>
      <c r="D339" s="1"/>
      <c r="E339" s="32">
        <f>SUM(G339:K339)</f>
        <v>10708259.9</v>
      </c>
      <c r="G339" s="54">
        <v>84285.6</v>
      </c>
      <c r="H339" s="53"/>
      <c r="I339" s="54">
        <v>10622845.17</v>
      </c>
      <c r="J339" s="53"/>
      <c r="K339" s="54">
        <v>1129.1300000000001</v>
      </c>
      <c r="L339" s="53"/>
      <c r="M339" s="54">
        <v>6472786.1900000004</v>
      </c>
      <c r="N339" s="53"/>
      <c r="O339" s="54">
        <v>4298021.71</v>
      </c>
      <c r="P339" s="53"/>
      <c r="Q339" s="54">
        <v>62548</v>
      </c>
      <c r="R339" s="51">
        <f t="shared" ref="R339:R351" si="49">E339-M339-O339-Q339</f>
        <v>-125096</v>
      </c>
      <c r="S339" s="54">
        <f t="shared" ref="S339:S372" si="50">E339-M339-O339+Q339</f>
        <v>0</v>
      </c>
    </row>
    <row r="340" spans="1:19" ht="12.75" customHeight="1" x14ac:dyDescent="0.2">
      <c r="A340" s="35"/>
      <c r="B340" s="17">
        <v>2</v>
      </c>
      <c r="C340" s="1" t="s">
        <v>132</v>
      </c>
      <c r="D340" s="1"/>
      <c r="E340" s="32">
        <f>SUM(G340:K340)</f>
        <v>8448604.0299999993</v>
      </c>
      <c r="G340" s="54">
        <v>0</v>
      </c>
      <c r="H340" s="53"/>
      <c r="I340" s="54">
        <v>8445147.5</v>
      </c>
      <c r="J340" s="53"/>
      <c r="K340" s="54">
        <v>3456.53</v>
      </c>
      <c r="L340" s="53"/>
      <c r="M340" s="54">
        <v>2507483.54</v>
      </c>
      <c r="N340" s="53"/>
      <c r="O340" s="54">
        <v>5941120.4900000002</v>
      </c>
      <c r="P340" s="53"/>
      <c r="Q340" s="54">
        <v>0</v>
      </c>
      <c r="R340" s="51">
        <f t="shared" si="49"/>
        <v>-9.3132257461547852E-10</v>
      </c>
      <c r="S340" s="54">
        <f t="shared" si="50"/>
        <v>-9.3132257461547852E-10</v>
      </c>
    </row>
    <row r="341" spans="1:19" ht="12.75" customHeight="1" x14ac:dyDescent="0.2">
      <c r="A341" s="35"/>
      <c r="B341" s="17">
        <v>3</v>
      </c>
      <c r="C341" s="1" t="s">
        <v>133</v>
      </c>
      <c r="D341" s="1"/>
      <c r="E341" s="32">
        <f>SUM(G341:K341)</f>
        <v>2641653.41</v>
      </c>
      <c r="G341" s="54">
        <v>5982.29</v>
      </c>
      <c r="H341" s="53"/>
      <c r="I341" s="54">
        <v>2631846.46</v>
      </c>
      <c r="J341" s="53"/>
      <c r="K341" s="54">
        <v>3824.66</v>
      </c>
      <c r="L341" s="53"/>
      <c r="M341" s="54">
        <v>1890847.58</v>
      </c>
      <c r="N341" s="53"/>
      <c r="O341" s="54">
        <v>797647.43</v>
      </c>
      <c r="P341" s="53"/>
      <c r="Q341" s="54">
        <v>46841.599999999999</v>
      </c>
      <c r="R341" s="51">
        <f t="shared" si="49"/>
        <v>-93683.199999999983</v>
      </c>
      <c r="S341" s="54">
        <f t="shared" si="50"/>
        <v>0</v>
      </c>
    </row>
    <row r="342" spans="1:19" ht="12.75" customHeight="1" x14ac:dyDescent="0.2">
      <c r="A342" s="35"/>
      <c r="B342" s="17">
        <v>4</v>
      </c>
      <c r="C342" s="1" t="s">
        <v>210</v>
      </c>
      <c r="D342" s="1"/>
      <c r="E342" s="32">
        <f>SUM(G342:K342)</f>
        <v>-30623.48</v>
      </c>
      <c r="G342" s="54">
        <v>0</v>
      </c>
      <c r="H342" s="53"/>
      <c r="I342" s="54">
        <v>-30623.48</v>
      </c>
      <c r="J342" s="53"/>
      <c r="K342" s="54">
        <v>0</v>
      </c>
      <c r="L342" s="53"/>
      <c r="M342" s="54">
        <v>0</v>
      </c>
      <c r="N342" s="53"/>
      <c r="O342" s="54">
        <v>-30623.48</v>
      </c>
      <c r="P342" s="53"/>
      <c r="Q342" s="54">
        <v>0</v>
      </c>
      <c r="R342" s="51">
        <f t="shared" si="49"/>
        <v>0</v>
      </c>
      <c r="S342" s="54">
        <f t="shared" si="50"/>
        <v>0</v>
      </c>
    </row>
    <row r="343" spans="1:19" ht="12.75" customHeight="1" x14ac:dyDescent="0.2">
      <c r="A343" s="35"/>
      <c r="B343" s="17">
        <v>5</v>
      </c>
      <c r="C343" s="1" t="s">
        <v>134</v>
      </c>
      <c r="D343" s="1"/>
      <c r="E343" s="32">
        <f t="shared" ref="E343:E351" si="51">SUM(G343:K343)</f>
        <v>266261.28000000003</v>
      </c>
      <c r="G343" s="54">
        <v>0</v>
      </c>
      <c r="H343" s="53"/>
      <c r="I343" s="54">
        <v>266261.28000000003</v>
      </c>
      <c r="J343" s="53"/>
      <c r="K343" s="54">
        <v>0</v>
      </c>
      <c r="L343" s="53"/>
      <c r="M343" s="54">
        <v>151948.20000000001</v>
      </c>
      <c r="N343" s="53"/>
      <c r="O343" s="54">
        <v>113401.08</v>
      </c>
      <c r="P343" s="53"/>
      <c r="Q343" s="54">
        <v>-912</v>
      </c>
      <c r="R343" s="51">
        <f t="shared" si="49"/>
        <v>1824.0000000000146</v>
      </c>
      <c r="S343" s="54">
        <f t="shared" si="50"/>
        <v>1.4551915228366852E-11</v>
      </c>
    </row>
    <row r="344" spans="1:19" ht="12.75" customHeight="1" x14ac:dyDescent="0.2">
      <c r="A344" s="35"/>
      <c r="B344" s="17">
        <v>6</v>
      </c>
      <c r="C344" s="1" t="s">
        <v>135</v>
      </c>
      <c r="D344" s="1"/>
      <c r="E344" s="32">
        <f t="shared" si="51"/>
        <v>5691892.9899999993</v>
      </c>
      <c r="G344" s="54">
        <v>1020</v>
      </c>
      <c r="H344" s="53"/>
      <c r="I344" s="54">
        <v>5680308.8899999997</v>
      </c>
      <c r="J344" s="53"/>
      <c r="K344" s="54">
        <v>10564.1</v>
      </c>
      <c r="L344" s="53"/>
      <c r="M344" s="54">
        <v>3336883.61</v>
      </c>
      <c r="N344" s="53"/>
      <c r="O344" s="54">
        <v>2348634.38</v>
      </c>
      <c r="P344" s="53"/>
      <c r="Q344" s="54">
        <v>-6375</v>
      </c>
      <c r="R344" s="51">
        <f t="shared" si="49"/>
        <v>12749.999999999534</v>
      </c>
      <c r="S344" s="54">
        <f t="shared" si="50"/>
        <v>-4.6566128730773926E-10</v>
      </c>
    </row>
    <row r="345" spans="1:19" ht="12.75" customHeight="1" x14ac:dyDescent="0.2">
      <c r="A345" s="35"/>
      <c r="B345" s="17">
        <v>7</v>
      </c>
      <c r="C345" s="1" t="s">
        <v>244</v>
      </c>
      <c r="D345" s="1"/>
      <c r="E345" s="32">
        <f>SUM(G345:K345)</f>
        <v>354539.64999999997</v>
      </c>
      <c r="G345" s="54">
        <v>1224</v>
      </c>
      <c r="H345" s="53"/>
      <c r="I345" s="54">
        <v>353196.85</v>
      </c>
      <c r="J345" s="53"/>
      <c r="K345" s="54">
        <v>118.8</v>
      </c>
      <c r="L345" s="53"/>
      <c r="M345" s="54">
        <v>224115.06</v>
      </c>
      <c r="N345" s="53"/>
      <c r="O345" s="54">
        <v>130424.59</v>
      </c>
      <c r="P345" s="53"/>
      <c r="Q345" s="54">
        <v>0</v>
      </c>
      <c r="R345" s="51">
        <f t="shared" si="49"/>
        <v>-2.9103830456733704E-11</v>
      </c>
      <c r="S345" s="54">
        <f t="shared" si="50"/>
        <v>-2.9103830456733704E-11</v>
      </c>
    </row>
    <row r="346" spans="1:19" ht="12.75" customHeight="1" x14ac:dyDescent="0.2">
      <c r="A346" s="35"/>
      <c r="B346" s="17">
        <v>7</v>
      </c>
      <c r="C346" s="1" t="s">
        <v>136</v>
      </c>
      <c r="D346" s="1"/>
      <c r="E346" s="32">
        <f t="shared" si="51"/>
        <v>5885812.6200000001</v>
      </c>
      <c r="G346" s="54">
        <v>72022.06</v>
      </c>
      <c r="H346" s="53"/>
      <c r="I346" s="54">
        <v>5701956.5700000003</v>
      </c>
      <c r="J346" s="53"/>
      <c r="K346" s="54">
        <v>111833.99</v>
      </c>
      <c r="L346" s="53"/>
      <c r="M346" s="54">
        <v>2973205.79</v>
      </c>
      <c r="N346" s="53"/>
      <c r="O346" s="54">
        <v>2902224.97</v>
      </c>
      <c r="P346" s="53"/>
      <c r="Q346" s="54">
        <v>-10381.86</v>
      </c>
      <c r="R346" s="51">
        <f t="shared" si="49"/>
        <v>20763.71999999987</v>
      </c>
      <c r="S346" s="54">
        <f t="shared" si="50"/>
        <v>-1.3096723705530167E-10</v>
      </c>
    </row>
    <row r="347" spans="1:19" ht="12.75" customHeight="1" x14ac:dyDescent="0.2">
      <c r="A347" s="35"/>
      <c r="B347" s="17">
        <v>8</v>
      </c>
      <c r="C347" s="1" t="s">
        <v>137</v>
      </c>
      <c r="D347" s="1"/>
      <c r="E347" s="32">
        <f t="shared" si="51"/>
        <v>1152538.07</v>
      </c>
      <c r="G347" s="54">
        <v>254.85</v>
      </c>
      <c r="H347" s="53"/>
      <c r="I347" s="54">
        <v>1141313</v>
      </c>
      <c r="J347" s="53"/>
      <c r="K347" s="54">
        <v>10970.22</v>
      </c>
      <c r="L347" s="53"/>
      <c r="M347" s="54">
        <v>812953.35</v>
      </c>
      <c r="N347" s="53"/>
      <c r="O347" s="54">
        <v>339584.72</v>
      </c>
      <c r="P347" s="53"/>
      <c r="Q347" s="54">
        <v>0</v>
      </c>
      <c r="R347" s="51">
        <f t="shared" si="49"/>
        <v>1.1641532182693481E-10</v>
      </c>
      <c r="S347" s="54">
        <f t="shared" si="50"/>
        <v>1.1641532182693481E-10</v>
      </c>
    </row>
    <row r="348" spans="1:19" ht="12.75" customHeight="1" x14ac:dyDescent="0.2">
      <c r="A348" s="35"/>
      <c r="B348" s="17">
        <v>9</v>
      </c>
      <c r="C348" s="1" t="s">
        <v>138</v>
      </c>
      <c r="D348" s="1"/>
      <c r="E348" s="32">
        <f t="shared" si="51"/>
        <v>455942.62</v>
      </c>
      <c r="G348" s="54">
        <v>1259.05</v>
      </c>
      <c r="H348" s="53"/>
      <c r="I348" s="54">
        <v>439207.7</v>
      </c>
      <c r="J348" s="53"/>
      <c r="K348" s="54">
        <v>15475.87</v>
      </c>
      <c r="L348" s="53"/>
      <c r="M348" s="54">
        <v>268983.39</v>
      </c>
      <c r="N348" s="53"/>
      <c r="O348" s="54">
        <v>220689.5</v>
      </c>
      <c r="P348" s="53"/>
      <c r="Q348" s="54">
        <v>33730.269999999997</v>
      </c>
      <c r="R348" s="51">
        <f t="shared" si="49"/>
        <v>-67460.540000000008</v>
      </c>
      <c r="S348" s="54">
        <f t="shared" si="50"/>
        <v>0</v>
      </c>
    </row>
    <row r="349" spans="1:19" ht="12.75" customHeight="1" x14ac:dyDescent="0.2">
      <c r="A349" s="35"/>
      <c r="B349" s="17">
        <v>10</v>
      </c>
      <c r="C349" s="1" t="s">
        <v>139</v>
      </c>
      <c r="D349" s="1"/>
      <c r="E349" s="32">
        <f t="shared" si="51"/>
        <v>2319928.84</v>
      </c>
      <c r="G349" s="54">
        <v>25704.57</v>
      </c>
      <c r="H349" s="53"/>
      <c r="I349" s="54">
        <v>2275471.87</v>
      </c>
      <c r="J349" s="53"/>
      <c r="K349" s="54">
        <v>18752.400000000001</v>
      </c>
      <c r="L349" s="53"/>
      <c r="M349" s="54">
        <v>1651312.23</v>
      </c>
      <c r="N349" s="53"/>
      <c r="O349" s="54">
        <v>908681.29</v>
      </c>
      <c r="P349" s="53"/>
      <c r="Q349" s="54">
        <v>240064.68</v>
      </c>
      <c r="R349" s="51">
        <f t="shared" si="49"/>
        <v>-480129.36000000016</v>
      </c>
      <c r="S349" s="54">
        <f t="shared" si="50"/>
        <v>0</v>
      </c>
    </row>
    <row r="350" spans="1:19" ht="12.75" customHeight="1" x14ac:dyDescent="0.2">
      <c r="A350" s="35"/>
      <c r="B350" s="17">
        <v>11</v>
      </c>
      <c r="C350" s="1" t="s">
        <v>140</v>
      </c>
      <c r="D350" s="1"/>
      <c r="E350" s="32">
        <f t="shared" si="51"/>
        <v>14264302.25</v>
      </c>
      <c r="G350" s="54">
        <v>2947.5</v>
      </c>
      <c r="H350" s="53"/>
      <c r="I350" s="54">
        <v>13114538.289999999</v>
      </c>
      <c r="J350" s="53"/>
      <c r="K350" s="54">
        <v>1146816.46</v>
      </c>
      <c r="L350" s="53"/>
      <c r="M350" s="54">
        <v>5920791.3799999999</v>
      </c>
      <c r="N350" s="53"/>
      <c r="O350" s="54">
        <v>8304808.8700000001</v>
      </c>
      <c r="P350" s="53"/>
      <c r="Q350" s="54">
        <v>-38702</v>
      </c>
      <c r="R350" s="51">
        <f t="shared" si="49"/>
        <v>77404</v>
      </c>
      <c r="S350" s="54">
        <f t="shared" si="50"/>
        <v>0</v>
      </c>
    </row>
    <row r="351" spans="1:19" ht="12.75" customHeight="1" x14ac:dyDescent="0.2">
      <c r="A351" s="35"/>
      <c r="B351" s="17">
        <v>12</v>
      </c>
      <c r="C351" s="1" t="s">
        <v>245</v>
      </c>
      <c r="D351" s="1"/>
      <c r="E351" s="32">
        <f t="shared" si="51"/>
        <v>19988.71</v>
      </c>
      <c r="G351" s="54">
        <v>0</v>
      </c>
      <c r="H351" s="53"/>
      <c r="I351" s="54">
        <v>19988.71</v>
      </c>
      <c r="J351" s="53"/>
      <c r="K351" s="54">
        <v>0</v>
      </c>
      <c r="L351" s="53"/>
      <c r="M351" s="54">
        <v>8232.75</v>
      </c>
      <c r="N351" s="53"/>
      <c r="O351" s="54">
        <v>11755.96</v>
      </c>
      <c r="P351" s="53"/>
      <c r="Q351" s="54">
        <v>0</v>
      </c>
      <c r="R351" s="51">
        <f t="shared" si="49"/>
        <v>0</v>
      </c>
      <c r="S351" s="54">
        <f t="shared" si="50"/>
        <v>0</v>
      </c>
    </row>
    <row r="352" spans="1:19" ht="12.75" customHeight="1" x14ac:dyDescent="0.2">
      <c r="A352" s="35"/>
      <c r="B352" s="17">
        <v>12</v>
      </c>
      <c r="C352" s="1" t="s">
        <v>141</v>
      </c>
      <c r="D352" s="1"/>
      <c r="E352" s="32"/>
      <c r="G352" s="54"/>
      <c r="H352" s="53"/>
      <c r="I352" s="54"/>
      <c r="J352" s="53"/>
      <c r="K352" s="54"/>
      <c r="L352" s="53"/>
      <c r="M352" s="54"/>
      <c r="N352" s="53"/>
      <c r="O352" s="54"/>
      <c r="P352" s="53"/>
      <c r="Q352" s="54"/>
      <c r="R352" s="51"/>
      <c r="S352" s="54">
        <f t="shared" si="50"/>
        <v>0</v>
      </c>
    </row>
    <row r="353" spans="1:19" ht="12.75" customHeight="1" x14ac:dyDescent="0.2">
      <c r="A353" s="35"/>
      <c r="B353" s="17">
        <v>13</v>
      </c>
      <c r="C353" s="5"/>
      <c r="D353" s="5" t="s">
        <v>142</v>
      </c>
      <c r="E353" s="32">
        <f t="shared" ref="E353:E358" si="52">SUM(G353:K353)</f>
        <v>0</v>
      </c>
      <c r="G353" s="54">
        <v>0</v>
      </c>
      <c r="H353" s="53"/>
      <c r="I353" s="54">
        <v>0</v>
      </c>
      <c r="J353" s="53"/>
      <c r="K353" s="54">
        <v>0</v>
      </c>
      <c r="L353" s="53"/>
      <c r="M353" s="54">
        <v>0</v>
      </c>
      <c r="N353" s="53"/>
      <c r="O353" s="54">
        <v>0</v>
      </c>
      <c r="P353" s="53"/>
      <c r="Q353" s="54">
        <v>0</v>
      </c>
      <c r="R353" s="51">
        <f t="shared" ref="R353:R358" si="53">E353-M353-O353-Q353</f>
        <v>0</v>
      </c>
      <c r="S353" s="54">
        <f t="shared" si="50"/>
        <v>0</v>
      </c>
    </row>
    <row r="354" spans="1:19" ht="12.75" customHeight="1" x14ac:dyDescent="0.2">
      <c r="A354" s="35"/>
      <c r="B354" s="17">
        <v>14</v>
      </c>
      <c r="C354" s="1" t="s">
        <v>143</v>
      </c>
      <c r="D354" s="1"/>
      <c r="E354" s="32">
        <f t="shared" si="52"/>
        <v>1084005.32</v>
      </c>
      <c r="G354" s="54">
        <v>335706</v>
      </c>
      <c r="H354" s="53"/>
      <c r="I354" s="54">
        <v>733785.28</v>
      </c>
      <c r="J354" s="53"/>
      <c r="K354" s="54">
        <v>14514.04</v>
      </c>
      <c r="L354" s="53"/>
      <c r="M354" s="54">
        <v>677663.64</v>
      </c>
      <c r="N354" s="53"/>
      <c r="O354" s="54">
        <v>405914.68</v>
      </c>
      <c r="P354" s="53"/>
      <c r="Q354" s="54">
        <v>-427</v>
      </c>
      <c r="R354" s="51">
        <f t="shared" si="53"/>
        <v>854.00000000005821</v>
      </c>
      <c r="S354" s="54">
        <f t="shared" si="50"/>
        <v>5.8207660913467407E-11</v>
      </c>
    </row>
    <row r="355" spans="1:19" ht="12.75" customHeight="1" x14ac:dyDescent="0.2">
      <c r="A355" s="35"/>
      <c r="B355" s="17">
        <v>15</v>
      </c>
      <c r="C355" s="1" t="s">
        <v>144</v>
      </c>
      <c r="D355" s="1"/>
      <c r="E355" s="32">
        <f t="shared" si="52"/>
        <v>1245623.23</v>
      </c>
      <c r="G355" s="54">
        <v>140391.26</v>
      </c>
      <c r="H355" s="53"/>
      <c r="I355" s="54">
        <v>1101585.6499999999</v>
      </c>
      <c r="J355" s="53"/>
      <c r="K355" s="54">
        <v>3646.32</v>
      </c>
      <c r="L355" s="53"/>
      <c r="M355" s="54">
        <v>791631.01</v>
      </c>
      <c r="N355" s="53"/>
      <c r="O355" s="54">
        <v>452243.22</v>
      </c>
      <c r="P355" s="53"/>
      <c r="Q355" s="54">
        <v>-1749</v>
      </c>
      <c r="R355" s="51">
        <f t="shared" si="53"/>
        <v>3498</v>
      </c>
      <c r="S355" s="54">
        <f t="shared" si="50"/>
        <v>0</v>
      </c>
    </row>
    <row r="356" spans="1:19" ht="12.75" customHeight="1" x14ac:dyDescent="0.2">
      <c r="A356" s="35"/>
      <c r="B356" s="17">
        <v>16</v>
      </c>
      <c r="C356" s="1" t="s">
        <v>145</v>
      </c>
      <c r="D356" s="1"/>
      <c r="E356" s="32">
        <f t="shared" si="52"/>
        <v>312283.43999999994</v>
      </c>
      <c r="G356" s="54">
        <v>268625.40999999997</v>
      </c>
      <c r="H356" s="53"/>
      <c r="I356" s="54">
        <v>43658.03</v>
      </c>
      <c r="J356" s="53"/>
      <c r="K356" s="54">
        <v>0</v>
      </c>
      <c r="L356" s="53"/>
      <c r="M356" s="54">
        <v>157934.04</v>
      </c>
      <c r="N356" s="53"/>
      <c r="O356" s="54">
        <v>152478.9</v>
      </c>
      <c r="P356" s="53"/>
      <c r="Q356" s="54">
        <v>-1870.5</v>
      </c>
      <c r="R356" s="51">
        <f t="shared" si="53"/>
        <v>3740.9999999999418</v>
      </c>
      <c r="S356" s="54">
        <f t="shared" si="50"/>
        <v>-5.8207660913467407E-11</v>
      </c>
    </row>
    <row r="357" spans="1:19" ht="12.75" customHeight="1" x14ac:dyDescent="0.2">
      <c r="A357" s="35"/>
      <c r="B357" s="17">
        <v>17</v>
      </c>
      <c r="C357" s="1" t="s">
        <v>146</v>
      </c>
      <c r="D357" s="1"/>
      <c r="E357" s="32">
        <f t="shared" si="52"/>
        <v>5962052.2000000002</v>
      </c>
      <c r="G357" s="54">
        <v>50787.98</v>
      </c>
      <c r="H357" s="53"/>
      <c r="I357" s="54">
        <v>5766896.5099999998</v>
      </c>
      <c r="J357" s="53"/>
      <c r="K357" s="54">
        <v>144367.71</v>
      </c>
      <c r="L357" s="53"/>
      <c r="M357" s="54">
        <v>3748017.76</v>
      </c>
      <c r="N357" s="53"/>
      <c r="O357" s="54">
        <v>2194411.44</v>
      </c>
      <c r="P357" s="53"/>
      <c r="Q357" s="54">
        <v>-19623</v>
      </c>
      <c r="R357" s="51">
        <f t="shared" si="53"/>
        <v>39246.000000000466</v>
      </c>
      <c r="S357" s="54">
        <f t="shared" si="50"/>
        <v>4.6566128730773926E-10</v>
      </c>
    </row>
    <row r="358" spans="1:19" ht="12.75" customHeight="1" x14ac:dyDescent="0.2">
      <c r="A358" s="35"/>
      <c r="B358" s="17">
        <v>18</v>
      </c>
      <c r="C358" s="1" t="s">
        <v>147</v>
      </c>
      <c r="D358" s="1"/>
      <c r="E358" s="32">
        <f t="shared" si="52"/>
        <v>2111419.19</v>
      </c>
      <c r="G358" s="54">
        <v>15077.6</v>
      </c>
      <c r="H358" s="53"/>
      <c r="I358" s="54">
        <v>2093683.2</v>
      </c>
      <c r="J358" s="53"/>
      <c r="K358" s="54">
        <v>2658.39</v>
      </c>
      <c r="L358" s="53"/>
      <c r="M358" s="54">
        <v>1377333.95</v>
      </c>
      <c r="N358" s="53"/>
      <c r="O358" s="54">
        <v>734053.24</v>
      </c>
      <c r="P358" s="53"/>
      <c r="Q358" s="54">
        <v>-32</v>
      </c>
      <c r="R358" s="51">
        <f t="shared" si="53"/>
        <v>64</v>
      </c>
      <c r="S358" s="54">
        <f t="shared" si="50"/>
        <v>0</v>
      </c>
    </row>
    <row r="359" spans="1:19" ht="12.75" customHeight="1" x14ac:dyDescent="0.2">
      <c r="A359" s="35"/>
      <c r="B359" s="17">
        <v>19</v>
      </c>
      <c r="C359" s="1" t="s">
        <v>148</v>
      </c>
      <c r="D359" s="1"/>
      <c r="G359" s="54"/>
      <c r="H359" s="53"/>
      <c r="I359" s="54"/>
      <c r="J359" s="53"/>
      <c r="K359" s="54"/>
      <c r="L359" s="53"/>
      <c r="M359" s="54"/>
      <c r="N359" s="53"/>
      <c r="O359" s="54"/>
      <c r="P359" s="53"/>
      <c r="Q359" s="54"/>
      <c r="R359" s="51"/>
      <c r="S359" s="54">
        <f t="shared" si="50"/>
        <v>0</v>
      </c>
    </row>
    <row r="360" spans="1:19" ht="12.75" customHeight="1" x14ac:dyDescent="0.2">
      <c r="A360" s="35"/>
      <c r="B360" s="17">
        <v>28</v>
      </c>
      <c r="C360" s="1"/>
      <c r="D360" s="1" t="s">
        <v>243</v>
      </c>
      <c r="E360" s="32">
        <f>SUM(G360:K360)</f>
        <v>29714.74</v>
      </c>
      <c r="G360" s="54">
        <v>0</v>
      </c>
      <c r="H360" s="53"/>
      <c r="I360" s="54">
        <v>29714.74</v>
      </c>
      <c r="J360" s="53"/>
      <c r="K360" s="54">
        <v>0</v>
      </c>
      <c r="L360" s="53"/>
      <c r="M360" s="54">
        <v>22516.05</v>
      </c>
      <c r="N360" s="53"/>
      <c r="O360" s="54">
        <v>7198.69</v>
      </c>
      <c r="P360" s="53"/>
      <c r="Q360" s="54">
        <v>0</v>
      </c>
      <c r="R360" s="51">
        <f t="shared" ref="R360:R371" si="54">E360-M360-O360-Q360</f>
        <v>2.7284841053187847E-12</v>
      </c>
      <c r="S360" s="54">
        <f t="shared" si="50"/>
        <v>2.7284841053187847E-12</v>
      </c>
    </row>
    <row r="361" spans="1:19" ht="12.75" customHeight="1" x14ac:dyDescent="0.2">
      <c r="A361" s="35"/>
      <c r="B361" s="17">
        <v>20</v>
      </c>
      <c r="C361" s="5"/>
      <c r="D361" s="5" t="s">
        <v>149</v>
      </c>
      <c r="E361" s="32">
        <f t="shared" ref="E361:E371" si="55">SUM(G361:K361)</f>
        <v>-10875.720000000001</v>
      </c>
      <c r="G361" s="54">
        <v>2075.1</v>
      </c>
      <c r="H361" s="53"/>
      <c r="I361" s="54">
        <v>2100.5500000000002</v>
      </c>
      <c r="J361" s="53"/>
      <c r="K361" s="54">
        <v>-15051.37</v>
      </c>
      <c r="L361" s="53"/>
      <c r="M361" s="54">
        <v>64767.38</v>
      </c>
      <c r="N361" s="53"/>
      <c r="O361" s="54">
        <v>-75643.100000000006</v>
      </c>
      <c r="P361" s="53"/>
      <c r="Q361" s="54">
        <v>0</v>
      </c>
      <c r="R361" s="51">
        <f t="shared" si="54"/>
        <v>0</v>
      </c>
      <c r="S361" s="54">
        <f t="shared" si="50"/>
        <v>0</v>
      </c>
    </row>
    <row r="362" spans="1:19" ht="12.75" customHeight="1" x14ac:dyDescent="0.2">
      <c r="A362" s="35"/>
      <c r="B362" s="17">
        <v>22</v>
      </c>
      <c r="C362" s="5"/>
      <c r="D362" s="5" t="s">
        <v>150</v>
      </c>
      <c r="E362" s="32">
        <f t="shared" si="55"/>
        <v>359983.37</v>
      </c>
      <c r="G362" s="54">
        <v>228621.04</v>
      </c>
      <c r="H362" s="53"/>
      <c r="I362" s="54">
        <v>131362.32999999999</v>
      </c>
      <c r="J362" s="53"/>
      <c r="K362" s="54">
        <v>0</v>
      </c>
      <c r="L362" s="53"/>
      <c r="M362" s="54">
        <v>252085.31</v>
      </c>
      <c r="N362" s="53"/>
      <c r="O362" s="54">
        <v>107898.06</v>
      </c>
      <c r="P362" s="53"/>
      <c r="Q362" s="54">
        <v>0</v>
      </c>
      <c r="R362" s="51">
        <f t="shared" si="54"/>
        <v>0</v>
      </c>
      <c r="S362" s="54">
        <f t="shared" si="50"/>
        <v>0</v>
      </c>
    </row>
    <row r="363" spans="1:19" ht="12.75" customHeight="1" x14ac:dyDescent="0.2">
      <c r="A363" s="35"/>
      <c r="B363" s="17">
        <v>23</v>
      </c>
      <c r="C363" s="5"/>
      <c r="D363" s="5" t="s">
        <v>151</v>
      </c>
      <c r="E363" s="32">
        <f t="shared" si="55"/>
        <v>133604</v>
      </c>
      <c r="G363" s="54">
        <v>0</v>
      </c>
      <c r="H363" s="53"/>
      <c r="I363" s="54">
        <v>133604</v>
      </c>
      <c r="J363" s="53"/>
      <c r="K363" s="54">
        <v>0</v>
      </c>
      <c r="L363" s="53"/>
      <c r="M363" s="54">
        <v>94644.22</v>
      </c>
      <c r="N363" s="53"/>
      <c r="O363" s="54">
        <v>38959.78</v>
      </c>
      <c r="P363" s="53"/>
      <c r="Q363" s="54">
        <v>0</v>
      </c>
      <c r="R363" s="51">
        <f t="shared" si="54"/>
        <v>0</v>
      </c>
      <c r="S363" s="54">
        <f t="shared" si="50"/>
        <v>0</v>
      </c>
    </row>
    <row r="364" spans="1:19" ht="12.75" customHeight="1" x14ac:dyDescent="0.2">
      <c r="A364" s="35"/>
      <c r="B364" s="17">
        <v>24</v>
      </c>
      <c r="C364" s="5"/>
      <c r="D364" s="5" t="s">
        <v>289</v>
      </c>
      <c r="E364" s="32">
        <f t="shared" ref="E364" si="56">SUM(G364:K364)</f>
        <v>0</v>
      </c>
      <c r="G364" s="54">
        <v>0</v>
      </c>
      <c r="H364" s="53"/>
      <c r="I364" s="54">
        <v>0</v>
      </c>
      <c r="J364" s="53"/>
      <c r="K364" s="54">
        <v>0</v>
      </c>
      <c r="L364" s="53"/>
      <c r="M364" s="54">
        <v>0</v>
      </c>
      <c r="N364" s="53"/>
      <c r="O364" s="54">
        <v>0</v>
      </c>
      <c r="P364" s="53"/>
      <c r="Q364" s="54">
        <v>0</v>
      </c>
      <c r="R364" s="51">
        <f t="shared" ref="R364" si="57">E364-M364-O364-Q364</f>
        <v>0</v>
      </c>
      <c r="S364" s="54">
        <f t="shared" ref="S364" si="58">E364-M364-O364+Q364</f>
        <v>0</v>
      </c>
    </row>
    <row r="365" spans="1:19" ht="12.75" customHeight="1" x14ac:dyDescent="0.2">
      <c r="A365" s="35"/>
      <c r="B365" s="17">
        <v>24</v>
      </c>
      <c r="C365" s="5"/>
      <c r="D365" s="5" t="s">
        <v>152</v>
      </c>
      <c r="E365" s="32">
        <f t="shared" si="55"/>
        <v>0</v>
      </c>
      <c r="G365" s="54">
        <v>0</v>
      </c>
      <c r="H365" s="53"/>
      <c r="I365" s="54">
        <v>0</v>
      </c>
      <c r="J365" s="53"/>
      <c r="K365" s="54">
        <v>0</v>
      </c>
      <c r="L365" s="53"/>
      <c r="M365" s="54">
        <v>0</v>
      </c>
      <c r="N365" s="53"/>
      <c r="O365" s="54">
        <v>0</v>
      </c>
      <c r="P365" s="53"/>
      <c r="Q365" s="54">
        <v>0</v>
      </c>
      <c r="R365" s="51">
        <f t="shared" si="54"/>
        <v>0</v>
      </c>
      <c r="S365" s="54">
        <f t="shared" si="50"/>
        <v>0</v>
      </c>
    </row>
    <row r="366" spans="1:19" ht="12.75" customHeight="1" x14ac:dyDescent="0.2">
      <c r="A366" s="35"/>
      <c r="B366" s="17">
        <v>25</v>
      </c>
      <c r="C366" s="5"/>
      <c r="D366" s="5" t="s">
        <v>153</v>
      </c>
      <c r="E366" s="32">
        <f t="shared" si="55"/>
        <v>18432792.559999999</v>
      </c>
      <c r="G366" s="54">
        <v>22105.119999999999</v>
      </c>
      <c r="H366" s="53"/>
      <c r="I366" s="54">
        <v>18346466.109999999</v>
      </c>
      <c r="J366" s="53"/>
      <c r="K366" s="54">
        <v>64221.33</v>
      </c>
      <c r="L366" s="53"/>
      <c r="M366" s="54">
        <v>8134766.8600000003</v>
      </c>
      <c r="N366" s="53"/>
      <c r="O366" s="54">
        <v>10353412.68</v>
      </c>
      <c r="P366" s="53"/>
      <c r="Q366" s="54">
        <v>55386.98</v>
      </c>
      <c r="R366" s="51">
        <f t="shared" si="54"/>
        <v>-110773.96000000046</v>
      </c>
      <c r="S366" s="54">
        <f t="shared" si="50"/>
        <v>-4.4383341446518898E-10</v>
      </c>
    </row>
    <row r="367" spans="1:19" ht="12.75" customHeight="1" x14ac:dyDescent="0.2">
      <c r="A367" s="35"/>
      <c r="B367" s="17">
        <v>26</v>
      </c>
      <c r="C367" s="5"/>
      <c r="D367" s="5" t="s">
        <v>154</v>
      </c>
      <c r="E367" s="32">
        <f t="shared" si="55"/>
        <v>5195450.9399999995</v>
      </c>
      <c r="G367" s="54">
        <v>4513485.63</v>
      </c>
      <c r="H367" s="53"/>
      <c r="I367" s="54">
        <v>561560.96</v>
      </c>
      <c r="J367" s="53"/>
      <c r="K367" s="54">
        <v>120404.35</v>
      </c>
      <c r="L367" s="53"/>
      <c r="M367" s="54">
        <v>2630200.58</v>
      </c>
      <c r="N367" s="53"/>
      <c r="O367" s="54">
        <v>2559218.36</v>
      </c>
      <c r="P367" s="53"/>
      <c r="Q367" s="54">
        <v>-6032</v>
      </c>
      <c r="R367" s="51">
        <f t="shared" si="54"/>
        <v>12063.999999999534</v>
      </c>
      <c r="S367" s="54">
        <f t="shared" si="50"/>
        <v>-4.6566128730773926E-10</v>
      </c>
    </row>
    <row r="368" spans="1:19" ht="12.75" customHeight="1" x14ac:dyDescent="0.2">
      <c r="A368" s="35"/>
      <c r="B368" s="17">
        <v>27</v>
      </c>
      <c r="C368" s="5"/>
      <c r="D368" s="5" t="s">
        <v>155</v>
      </c>
      <c r="E368" s="32">
        <f t="shared" si="55"/>
        <v>937029.69</v>
      </c>
      <c r="G368" s="54">
        <v>10331.69</v>
      </c>
      <c r="H368" s="53"/>
      <c r="I368" s="54">
        <v>908730.19</v>
      </c>
      <c r="J368" s="53"/>
      <c r="K368" s="54">
        <v>17967.810000000001</v>
      </c>
      <c r="L368" s="53"/>
      <c r="M368" s="54">
        <v>594105.68000000005</v>
      </c>
      <c r="N368" s="53"/>
      <c r="O368" s="54">
        <v>342338.01</v>
      </c>
      <c r="P368" s="53"/>
      <c r="Q368" s="54">
        <v>-586</v>
      </c>
      <c r="R368" s="51">
        <f t="shared" si="54"/>
        <v>1171.9999999998836</v>
      </c>
      <c r="S368" s="54">
        <f t="shared" si="50"/>
        <v>-1.1641532182693481E-10</v>
      </c>
    </row>
    <row r="369" spans="1:19" ht="12.75" customHeight="1" x14ac:dyDescent="0.2">
      <c r="A369" s="35"/>
      <c r="B369" s="17">
        <v>29</v>
      </c>
      <c r="C369" s="1" t="s">
        <v>156</v>
      </c>
      <c r="D369" s="1"/>
      <c r="E369" s="32">
        <f t="shared" si="55"/>
        <v>47630.84</v>
      </c>
      <c r="G369" s="54">
        <v>0</v>
      </c>
      <c r="H369" s="53"/>
      <c r="I369" s="54">
        <v>47630.84</v>
      </c>
      <c r="J369" s="53"/>
      <c r="K369" s="54">
        <v>0</v>
      </c>
      <c r="L369" s="53"/>
      <c r="M369" s="54">
        <v>19417.11</v>
      </c>
      <c r="N369" s="53"/>
      <c r="O369" s="54">
        <v>27544.73</v>
      </c>
      <c r="P369" s="53"/>
      <c r="Q369" s="54">
        <v>-669</v>
      </c>
      <c r="R369" s="51">
        <f t="shared" si="54"/>
        <v>1337.9999999999964</v>
      </c>
      <c r="S369" s="54">
        <f t="shared" si="50"/>
        <v>-3.637978807091713E-12</v>
      </c>
    </row>
    <row r="370" spans="1:19" ht="12.75" customHeight="1" x14ac:dyDescent="0.2">
      <c r="A370" s="35"/>
      <c r="B370" s="17">
        <v>30</v>
      </c>
      <c r="C370" s="1" t="s">
        <v>290</v>
      </c>
      <c r="D370" s="1"/>
      <c r="E370" s="32">
        <f t="shared" ref="E370" si="59">SUM(G370:K370)</f>
        <v>66677.7</v>
      </c>
      <c r="G370" s="54">
        <v>0</v>
      </c>
      <c r="H370" s="53"/>
      <c r="I370" s="54">
        <v>66677.7</v>
      </c>
      <c r="J370" s="53"/>
      <c r="K370" s="54">
        <v>0</v>
      </c>
      <c r="L370" s="53"/>
      <c r="M370" s="54">
        <v>0</v>
      </c>
      <c r="N370" s="53"/>
      <c r="O370" s="54">
        <v>66677.7</v>
      </c>
      <c r="P370" s="53"/>
      <c r="Q370" s="54">
        <v>0</v>
      </c>
      <c r="R370" s="51">
        <f t="shared" ref="R370" si="60">E370-M370-O370-Q370</f>
        <v>0</v>
      </c>
      <c r="S370" s="54">
        <f t="shared" ref="S370" si="61">E370-M370-O370+Q370</f>
        <v>0</v>
      </c>
    </row>
    <row r="371" spans="1:19" ht="12.75" customHeight="1" x14ac:dyDescent="0.2">
      <c r="A371" s="35"/>
      <c r="B371" s="17">
        <v>30</v>
      </c>
      <c r="C371" s="1" t="s">
        <v>100</v>
      </c>
      <c r="D371" s="1"/>
      <c r="E371" s="32">
        <f t="shared" si="55"/>
        <v>149194.75999999998</v>
      </c>
      <c r="G371" s="54">
        <v>-393761.2</v>
      </c>
      <c r="H371" s="53"/>
      <c r="I371" s="54">
        <v>540762.37</v>
      </c>
      <c r="J371" s="53"/>
      <c r="K371" s="54">
        <v>2193.59</v>
      </c>
      <c r="L371" s="53"/>
      <c r="M371" s="54">
        <v>122735.19</v>
      </c>
      <c r="N371" s="53"/>
      <c r="O371" s="54">
        <v>26459.57</v>
      </c>
      <c r="P371" s="53"/>
      <c r="Q371" s="54">
        <v>0</v>
      </c>
      <c r="R371" s="51">
        <f t="shared" si="54"/>
        <v>-2.1827872842550278E-11</v>
      </c>
      <c r="S371" s="54">
        <f t="shared" si="50"/>
        <v>-2.1827872842550278E-11</v>
      </c>
    </row>
    <row r="372" spans="1:19" ht="12.75" customHeight="1" x14ac:dyDescent="0.2">
      <c r="A372" s="35"/>
      <c r="B372" s="17">
        <v>31</v>
      </c>
      <c r="C372" s="1" t="s">
        <v>101</v>
      </c>
      <c r="D372" s="1"/>
      <c r="E372" s="56">
        <f>G372+I372+K372</f>
        <v>0</v>
      </c>
      <c r="G372" s="55">
        <v>-150619.12</v>
      </c>
      <c r="H372" s="53"/>
      <c r="I372" s="55">
        <v>150619.12</v>
      </c>
      <c r="J372" s="53"/>
      <c r="K372" s="55">
        <v>0</v>
      </c>
      <c r="L372" s="53"/>
      <c r="M372" s="55">
        <v>0</v>
      </c>
      <c r="N372" s="53"/>
      <c r="O372" s="55">
        <v>0</v>
      </c>
      <c r="P372" s="53"/>
      <c r="Q372" s="55">
        <v>0</v>
      </c>
      <c r="R372" s="51">
        <f>E372-M372-O372-Q372</f>
        <v>0</v>
      </c>
      <c r="S372" s="54">
        <f t="shared" si="50"/>
        <v>0</v>
      </c>
    </row>
    <row r="373" spans="1:19" ht="12.75" customHeight="1" x14ac:dyDescent="0.2">
      <c r="A373" s="35"/>
    </row>
    <row r="374" spans="1:19" ht="12.75" customHeight="1" x14ac:dyDescent="0.2">
      <c r="A374" s="5"/>
      <c r="B374" s="5"/>
      <c r="C374" s="5"/>
      <c r="D374" s="1" t="s">
        <v>157</v>
      </c>
      <c r="E374" s="6">
        <f>SUM(E339:E372)</f>
        <v>88235687.149999991</v>
      </c>
      <c r="G374" s="6">
        <f>SUM(G339:G372)</f>
        <v>5237526.4300000006</v>
      </c>
      <c r="I374" s="6">
        <f>SUM(I339:I372)</f>
        <v>81320296.390000015</v>
      </c>
      <c r="K374" s="6">
        <f>SUM(K339:K372)</f>
        <v>1677864.33</v>
      </c>
      <c r="M374" s="6">
        <f>SUM(M339:M372)</f>
        <v>44907361.849999994</v>
      </c>
      <c r="O374" s="6">
        <f>SUM(O339:O372)</f>
        <v>43679537.469999991</v>
      </c>
      <c r="Q374" s="6">
        <f>SUM(Q339:Q372)</f>
        <v>351212.17</v>
      </c>
      <c r="R374" s="51">
        <f>E374-M374-O374-Q374</f>
        <v>-702424.33999999426</v>
      </c>
      <c r="S374" s="54">
        <f>E374-M374-O374+Q374</f>
        <v>5.6461431086063385E-9</v>
      </c>
    </row>
    <row r="375" spans="1:19" ht="12.75" customHeight="1" x14ac:dyDescent="0.2">
      <c r="A375" s="1"/>
      <c r="E375" s="36"/>
      <c r="G375" s="36"/>
      <c r="I375" s="36"/>
      <c r="K375" s="36"/>
      <c r="M375" s="36"/>
      <c r="O375" s="36"/>
      <c r="Q375" s="36"/>
    </row>
    <row r="376" spans="1:19" ht="12.75" customHeight="1" x14ac:dyDescent="0.2">
      <c r="A376" s="33" t="s">
        <v>158</v>
      </c>
    </row>
    <row r="377" spans="1:19" ht="12.75" customHeight="1" x14ac:dyDescent="0.2">
      <c r="A377" s="35"/>
    </row>
    <row r="378" spans="1:19" ht="12.75" customHeight="1" x14ac:dyDescent="0.2">
      <c r="B378" s="17">
        <v>1</v>
      </c>
      <c r="C378" s="35" t="s">
        <v>159</v>
      </c>
      <c r="D378" s="35"/>
      <c r="E378" s="32">
        <f>SUM(G378:K378)</f>
        <v>2236319.4300000002</v>
      </c>
      <c r="G378" s="54">
        <v>1807481</v>
      </c>
      <c r="H378" s="53"/>
      <c r="I378" s="54">
        <v>372998.7</v>
      </c>
      <c r="J378" s="53"/>
      <c r="K378" s="54">
        <v>55839.73</v>
      </c>
      <c r="L378" s="53"/>
      <c r="M378" s="54">
        <v>1289076.18</v>
      </c>
      <c r="N378" s="53"/>
      <c r="O378" s="54">
        <v>945851.75</v>
      </c>
      <c r="P378" s="53"/>
      <c r="Q378" s="54">
        <v>-1391.5</v>
      </c>
      <c r="R378" s="51">
        <f>E378-M378-O378-Q378</f>
        <v>2783.0000000002328</v>
      </c>
      <c r="S378" s="54">
        <f t="shared" ref="S378:S423" si="62">E378-M378-O378+Q378</f>
        <v>2.3283064365386963E-10</v>
      </c>
    </row>
    <row r="379" spans="1:19" ht="12.75" customHeight="1" x14ac:dyDescent="0.2">
      <c r="B379" s="17">
        <v>2</v>
      </c>
      <c r="C379" s="1" t="s">
        <v>219</v>
      </c>
      <c r="D379" s="1"/>
      <c r="E379" s="32">
        <f>SUM(G379:K379)</f>
        <v>2331729.56</v>
      </c>
      <c r="G379" s="54">
        <v>2318049.92</v>
      </c>
      <c r="H379" s="53"/>
      <c r="I379" s="54">
        <v>13679.64</v>
      </c>
      <c r="J379" s="53"/>
      <c r="K379" s="54">
        <v>0</v>
      </c>
      <c r="L379" s="53"/>
      <c r="M379" s="54">
        <v>1655505.17</v>
      </c>
      <c r="N379" s="53"/>
      <c r="O379" s="54">
        <v>676224.39</v>
      </c>
      <c r="P379" s="53"/>
      <c r="Q379" s="54">
        <v>0</v>
      </c>
      <c r="R379" s="51">
        <f>E379-M379-O379-Q379</f>
        <v>1.1641532182693481E-10</v>
      </c>
      <c r="S379" s="54">
        <f t="shared" si="62"/>
        <v>1.1641532182693481E-10</v>
      </c>
    </row>
    <row r="380" spans="1:19" ht="12.75" customHeight="1" x14ac:dyDescent="0.2">
      <c r="C380" s="1" t="s">
        <v>248</v>
      </c>
      <c r="D380" s="1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S380" s="54">
        <f t="shared" si="62"/>
        <v>0</v>
      </c>
    </row>
    <row r="381" spans="1:19" ht="12.75" customHeight="1" x14ac:dyDescent="0.2">
      <c r="C381" s="1"/>
      <c r="D381" s="1" t="s">
        <v>249</v>
      </c>
      <c r="E381" s="32">
        <f>SUM(G381:K381)</f>
        <v>1011829.79</v>
      </c>
      <c r="G381" s="54">
        <v>863594.89</v>
      </c>
      <c r="H381" s="53"/>
      <c r="I381" s="54">
        <v>148234.9</v>
      </c>
      <c r="J381" s="53"/>
      <c r="K381" s="54">
        <v>0</v>
      </c>
      <c r="L381" s="53"/>
      <c r="M381" s="54">
        <v>590029.55000000005</v>
      </c>
      <c r="N381" s="53"/>
      <c r="O381" s="54">
        <v>421620.24</v>
      </c>
      <c r="P381" s="53"/>
      <c r="Q381" s="54">
        <v>-180</v>
      </c>
      <c r="R381" s="51">
        <f>E381-M381-O381-Q381</f>
        <v>360</v>
      </c>
      <c r="S381" s="54">
        <f t="shared" si="62"/>
        <v>0</v>
      </c>
    </row>
    <row r="382" spans="1:19" ht="12.75" customHeight="1" x14ac:dyDescent="0.2">
      <c r="B382" s="17">
        <v>3</v>
      </c>
      <c r="C382" s="1" t="s">
        <v>160</v>
      </c>
      <c r="D382" s="1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S382" s="54">
        <f t="shared" si="62"/>
        <v>0</v>
      </c>
    </row>
    <row r="383" spans="1:19" ht="12.75" customHeight="1" x14ac:dyDescent="0.2">
      <c r="B383" s="17">
        <v>4</v>
      </c>
      <c r="C383" s="5"/>
      <c r="D383" s="1" t="s">
        <v>142</v>
      </c>
      <c r="E383" s="32">
        <f>SUM(G383:K383)</f>
        <v>1081992.1400000001</v>
      </c>
      <c r="G383" s="54">
        <v>791174.75</v>
      </c>
      <c r="H383" s="53"/>
      <c r="I383" s="54">
        <v>245675.89</v>
      </c>
      <c r="J383" s="53"/>
      <c r="K383" s="54">
        <v>45141.5</v>
      </c>
      <c r="L383" s="53"/>
      <c r="M383" s="54">
        <v>407276.02</v>
      </c>
      <c r="N383" s="53"/>
      <c r="O383" s="54">
        <v>844847.37</v>
      </c>
      <c r="P383" s="53"/>
      <c r="Q383" s="54">
        <v>170131.25</v>
      </c>
      <c r="R383" s="51">
        <f>E383-M383-O383-Q383</f>
        <v>-340262.49999999988</v>
      </c>
      <c r="S383" s="54">
        <f t="shared" si="62"/>
        <v>0</v>
      </c>
    </row>
    <row r="384" spans="1:19" ht="12.75" customHeight="1" x14ac:dyDescent="0.2">
      <c r="B384" s="17">
        <v>5</v>
      </c>
      <c r="C384" s="1" t="s">
        <v>161</v>
      </c>
      <c r="D384" s="1"/>
      <c r="P384" s="39"/>
      <c r="S384" s="54">
        <f t="shared" si="62"/>
        <v>0</v>
      </c>
    </row>
    <row r="385" spans="2:19" ht="12.75" customHeight="1" x14ac:dyDescent="0.2">
      <c r="B385" s="17">
        <v>6</v>
      </c>
      <c r="C385" s="5"/>
      <c r="D385" s="1" t="s">
        <v>162</v>
      </c>
      <c r="E385" s="32">
        <f>SUM(G385:K385)</f>
        <v>1807268.56</v>
      </c>
      <c r="G385" s="54">
        <v>1719264.8</v>
      </c>
      <c r="H385" s="53"/>
      <c r="I385" s="54">
        <v>40191.230000000003</v>
      </c>
      <c r="J385" s="53"/>
      <c r="K385" s="54">
        <v>47812.53</v>
      </c>
      <c r="L385" s="53"/>
      <c r="M385" s="54">
        <v>854189.53</v>
      </c>
      <c r="N385" s="53"/>
      <c r="O385" s="54">
        <v>950876.03</v>
      </c>
      <c r="P385" s="53"/>
      <c r="Q385" s="54">
        <v>-2203</v>
      </c>
      <c r="R385" s="51">
        <f>E385-M385-O385-Q385</f>
        <v>4406</v>
      </c>
      <c r="S385" s="54">
        <f t="shared" si="62"/>
        <v>0</v>
      </c>
    </row>
    <row r="386" spans="2:19" ht="12.75" customHeight="1" x14ac:dyDescent="0.2">
      <c r="B386" s="17">
        <v>7</v>
      </c>
      <c r="C386" s="1" t="s">
        <v>163</v>
      </c>
      <c r="D386" s="1"/>
      <c r="E386" s="32">
        <f t="shared" ref="E386:E403" si="63">SUM(G386:K386)</f>
        <v>616551.18000000005</v>
      </c>
      <c r="G386" s="54">
        <v>616551.18000000005</v>
      </c>
      <c r="H386" s="53"/>
      <c r="I386" s="54">
        <v>0</v>
      </c>
      <c r="J386" s="53"/>
      <c r="K386" s="54">
        <v>0</v>
      </c>
      <c r="L386" s="53"/>
      <c r="M386" s="54">
        <v>423677.04</v>
      </c>
      <c r="N386" s="53"/>
      <c r="O386" s="54">
        <v>192874.14</v>
      </c>
      <c r="P386" s="53"/>
      <c r="Q386" s="54">
        <v>0</v>
      </c>
      <c r="R386" s="51">
        <f t="shared" ref="R386:R403" si="64">E386-M386-O386-Q386</f>
        <v>5.8207660913467407E-11</v>
      </c>
      <c r="S386" s="54">
        <f t="shared" si="62"/>
        <v>5.8207660913467407E-11</v>
      </c>
    </row>
    <row r="387" spans="2:19" ht="12.75" customHeight="1" x14ac:dyDescent="0.2">
      <c r="B387" s="17">
        <v>8</v>
      </c>
      <c r="C387" s="1" t="s">
        <v>164</v>
      </c>
      <c r="D387" s="1"/>
      <c r="E387" s="32">
        <f t="shared" si="63"/>
        <v>1431026.09</v>
      </c>
      <c r="G387" s="54">
        <v>1426026.09</v>
      </c>
      <c r="H387" s="53"/>
      <c r="I387" s="54">
        <v>5000</v>
      </c>
      <c r="J387" s="53"/>
      <c r="K387" s="54">
        <v>0</v>
      </c>
      <c r="L387" s="53"/>
      <c r="M387" s="54">
        <v>1024859.9</v>
      </c>
      <c r="N387" s="53"/>
      <c r="O387" s="54">
        <v>406136.19</v>
      </c>
      <c r="P387" s="53"/>
      <c r="Q387" s="54">
        <v>-30</v>
      </c>
      <c r="R387" s="51">
        <f t="shared" si="64"/>
        <v>60.000000000058208</v>
      </c>
      <c r="S387" s="54">
        <f t="shared" si="62"/>
        <v>5.8207660913467407E-11</v>
      </c>
    </row>
    <row r="388" spans="2:19" ht="12.75" customHeight="1" x14ac:dyDescent="0.2">
      <c r="C388" s="1" t="s">
        <v>234</v>
      </c>
      <c r="D388" s="1"/>
      <c r="E388" s="32">
        <f t="shared" si="63"/>
        <v>17956.649999999998</v>
      </c>
      <c r="G388" s="54">
        <v>7316.99</v>
      </c>
      <c r="H388" s="53"/>
      <c r="I388" s="54">
        <v>10533.86</v>
      </c>
      <c r="J388" s="53"/>
      <c r="K388" s="54">
        <v>105.8</v>
      </c>
      <c r="L388" s="53"/>
      <c r="M388" s="54">
        <v>0</v>
      </c>
      <c r="N388" s="53"/>
      <c r="O388" s="54">
        <v>17956.650000000001</v>
      </c>
      <c r="P388" s="53"/>
      <c r="Q388" s="54">
        <v>0</v>
      </c>
      <c r="R388" s="51">
        <f t="shared" si="64"/>
        <v>-3.637978807091713E-12</v>
      </c>
      <c r="S388" s="54">
        <f t="shared" si="62"/>
        <v>-3.637978807091713E-12</v>
      </c>
    </row>
    <row r="389" spans="2:19" ht="12.75" customHeight="1" x14ac:dyDescent="0.2">
      <c r="B389" s="17">
        <v>9</v>
      </c>
      <c r="C389" s="1" t="s">
        <v>233</v>
      </c>
      <c r="D389" s="1"/>
      <c r="E389" s="32">
        <f t="shared" si="63"/>
        <v>3574092.52</v>
      </c>
      <c r="G389" s="54">
        <v>2624119.54</v>
      </c>
      <c r="H389" s="53"/>
      <c r="I389" s="54">
        <v>948191.43</v>
      </c>
      <c r="J389" s="53"/>
      <c r="K389" s="54">
        <v>1781.55</v>
      </c>
      <c r="L389" s="53"/>
      <c r="M389" s="54">
        <v>2065050.13</v>
      </c>
      <c r="N389" s="53"/>
      <c r="O389" s="54">
        <v>2015549.75</v>
      </c>
      <c r="P389" s="53"/>
      <c r="Q389" s="54">
        <v>506507.36</v>
      </c>
      <c r="R389" s="51">
        <f t="shared" si="64"/>
        <v>-1013014.7199999999</v>
      </c>
      <c r="S389" s="54">
        <f t="shared" si="62"/>
        <v>0</v>
      </c>
    </row>
    <row r="390" spans="2:19" ht="12.75" customHeight="1" x14ac:dyDescent="0.2">
      <c r="B390" s="17">
        <v>10</v>
      </c>
      <c r="C390" s="1" t="s">
        <v>165</v>
      </c>
      <c r="D390" s="1"/>
      <c r="E390" s="32">
        <f t="shared" si="63"/>
        <v>4383.18</v>
      </c>
      <c r="G390" s="54">
        <v>4383.18</v>
      </c>
      <c r="H390" s="53"/>
      <c r="I390" s="54">
        <v>0</v>
      </c>
      <c r="J390" s="53"/>
      <c r="K390" s="54">
        <v>0</v>
      </c>
      <c r="L390" s="53"/>
      <c r="M390" s="54">
        <v>0</v>
      </c>
      <c r="N390" s="53"/>
      <c r="O390" s="54">
        <v>4383.18</v>
      </c>
      <c r="P390" s="53"/>
      <c r="Q390" s="54">
        <v>0</v>
      </c>
      <c r="R390" s="51">
        <f t="shared" si="64"/>
        <v>0</v>
      </c>
      <c r="S390" s="54">
        <f t="shared" si="62"/>
        <v>0</v>
      </c>
    </row>
    <row r="391" spans="2:19" ht="12.75" customHeight="1" x14ac:dyDescent="0.2">
      <c r="B391" s="17">
        <v>11</v>
      </c>
      <c r="C391" s="1" t="s">
        <v>166</v>
      </c>
      <c r="D391" s="1"/>
      <c r="E391" s="32">
        <f t="shared" si="63"/>
        <v>3100562.9999999995</v>
      </c>
      <c r="G391" s="54">
        <v>576526.97</v>
      </c>
      <c r="H391" s="53"/>
      <c r="I391" s="54">
        <v>2382585.2599999998</v>
      </c>
      <c r="J391" s="53"/>
      <c r="K391" s="54">
        <v>141450.76999999999</v>
      </c>
      <c r="L391" s="53"/>
      <c r="M391" s="54">
        <v>1181749.56</v>
      </c>
      <c r="N391" s="53"/>
      <c r="O391" s="54">
        <v>1959247.04</v>
      </c>
      <c r="P391" s="53"/>
      <c r="Q391" s="54">
        <v>40433.599999999999</v>
      </c>
      <c r="R391" s="51">
        <f t="shared" si="64"/>
        <v>-80867.200000000565</v>
      </c>
      <c r="S391" s="54">
        <f t="shared" si="62"/>
        <v>-5.6024873629212379E-10</v>
      </c>
    </row>
    <row r="392" spans="2:19" ht="12.75" customHeight="1" x14ac:dyDescent="0.2">
      <c r="B392" s="17">
        <v>12</v>
      </c>
      <c r="C392" s="1" t="s">
        <v>167</v>
      </c>
      <c r="D392" s="1"/>
      <c r="E392" s="32">
        <f t="shared" si="63"/>
        <v>305103.83</v>
      </c>
      <c r="G392" s="54">
        <v>272185.59000000003</v>
      </c>
      <c r="H392" s="53"/>
      <c r="I392" s="54">
        <v>32918.239999999998</v>
      </c>
      <c r="J392" s="53"/>
      <c r="K392" s="54">
        <v>0</v>
      </c>
      <c r="L392" s="53"/>
      <c r="M392" s="54">
        <v>114140.39</v>
      </c>
      <c r="N392" s="53"/>
      <c r="O392" s="54">
        <v>190963.44</v>
      </c>
      <c r="P392" s="53"/>
      <c r="Q392" s="54">
        <v>0</v>
      </c>
      <c r="R392" s="51">
        <f t="shared" si="64"/>
        <v>0</v>
      </c>
      <c r="S392" s="54">
        <f t="shared" si="62"/>
        <v>0</v>
      </c>
    </row>
    <row r="393" spans="2:19" ht="12.75" customHeight="1" x14ac:dyDescent="0.2">
      <c r="B393" s="17">
        <v>13</v>
      </c>
      <c r="C393" s="1" t="s">
        <v>227</v>
      </c>
      <c r="D393" s="1"/>
      <c r="E393" s="32">
        <f>SUM(G393:K393)</f>
        <v>815631.77</v>
      </c>
      <c r="G393" s="54">
        <v>507422.85</v>
      </c>
      <c r="H393" s="53"/>
      <c r="I393" s="54">
        <v>308208.92</v>
      </c>
      <c r="J393" s="53"/>
      <c r="K393" s="54">
        <v>0</v>
      </c>
      <c r="L393" s="53"/>
      <c r="M393" s="54">
        <v>584389.62</v>
      </c>
      <c r="N393" s="53"/>
      <c r="O393" s="54">
        <v>231242.15</v>
      </c>
      <c r="P393" s="53"/>
      <c r="Q393" s="54">
        <v>0</v>
      </c>
      <c r="R393" s="51">
        <f t="shared" si="64"/>
        <v>2.9103830456733704E-11</v>
      </c>
      <c r="S393" s="54">
        <f t="shared" si="62"/>
        <v>2.9103830456733704E-11</v>
      </c>
    </row>
    <row r="394" spans="2:19" ht="12.75" customHeight="1" x14ac:dyDescent="0.2">
      <c r="B394" s="17">
        <v>15</v>
      </c>
      <c r="C394" s="1" t="s">
        <v>168</v>
      </c>
      <c r="D394" s="1"/>
      <c r="E394" s="32">
        <f t="shared" si="63"/>
        <v>618269.09</v>
      </c>
      <c r="G394" s="54">
        <v>495490.44</v>
      </c>
      <c r="H394" s="53"/>
      <c r="I394" s="54">
        <v>122472</v>
      </c>
      <c r="J394" s="53"/>
      <c r="K394" s="54">
        <v>306.64999999999998</v>
      </c>
      <c r="L394" s="53"/>
      <c r="M394" s="54">
        <v>396639.19</v>
      </c>
      <c r="N394" s="53"/>
      <c r="O394" s="54">
        <v>374503.62</v>
      </c>
      <c r="P394" s="53"/>
      <c r="Q394" s="54">
        <v>152873.72</v>
      </c>
      <c r="R394" s="51">
        <f t="shared" si="64"/>
        <v>-305747.44000000006</v>
      </c>
      <c r="S394" s="54">
        <f t="shared" si="62"/>
        <v>0</v>
      </c>
    </row>
    <row r="395" spans="2:19" ht="12.75" customHeight="1" x14ac:dyDescent="0.2">
      <c r="B395" s="17">
        <v>16</v>
      </c>
      <c r="C395" s="1" t="s">
        <v>169</v>
      </c>
      <c r="D395" s="1"/>
      <c r="E395" s="32">
        <f t="shared" si="63"/>
        <v>2891233.1799999997</v>
      </c>
      <c r="G395" s="54">
        <v>2897799.57</v>
      </c>
      <c r="H395" s="53"/>
      <c r="I395" s="54">
        <v>-6566.39</v>
      </c>
      <c r="J395" s="53"/>
      <c r="K395" s="54">
        <v>0</v>
      </c>
      <c r="L395" s="53"/>
      <c r="M395" s="54">
        <v>1920375.78</v>
      </c>
      <c r="N395" s="53"/>
      <c r="O395" s="54">
        <v>970817.4</v>
      </c>
      <c r="P395" s="53"/>
      <c r="Q395" s="54">
        <v>-40</v>
      </c>
      <c r="R395" s="51">
        <f t="shared" si="64"/>
        <v>79.999999999650754</v>
      </c>
      <c r="S395" s="54">
        <f t="shared" si="62"/>
        <v>-3.4924596548080444E-10</v>
      </c>
    </row>
    <row r="396" spans="2:19" ht="12.75" customHeight="1" x14ac:dyDescent="0.2">
      <c r="B396" s="17">
        <v>17</v>
      </c>
      <c r="C396" s="1" t="s">
        <v>215</v>
      </c>
      <c r="D396" s="1"/>
      <c r="E396" s="32">
        <f t="shared" si="63"/>
        <v>-1664872.5799999998</v>
      </c>
      <c r="G396" s="54">
        <v>288238.33</v>
      </c>
      <c r="H396" s="53"/>
      <c r="I396" s="54">
        <v>-1953110.91</v>
      </c>
      <c r="J396" s="53"/>
      <c r="K396" s="54">
        <v>0</v>
      </c>
      <c r="L396" s="53"/>
      <c r="M396" s="54">
        <v>108685.64</v>
      </c>
      <c r="N396" s="53"/>
      <c r="O396" s="54">
        <v>306515.05</v>
      </c>
      <c r="P396" s="53"/>
      <c r="Q396" s="54">
        <v>2080073.27</v>
      </c>
      <c r="R396" s="51">
        <f t="shared" si="64"/>
        <v>-4160146.54</v>
      </c>
      <c r="S396" s="54">
        <f t="shared" si="62"/>
        <v>0</v>
      </c>
    </row>
    <row r="397" spans="2:19" ht="12.75" customHeight="1" x14ac:dyDescent="0.2">
      <c r="B397" s="17">
        <v>18</v>
      </c>
      <c r="C397" s="1" t="s">
        <v>278</v>
      </c>
      <c r="D397" s="1"/>
      <c r="E397" s="32">
        <f>SUM(G397:K397)</f>
        <v>-7391808.9199999999</v>
      </c>
      <c r="G397" s="54">
        <v>0</v>
      </c>
      <c r="H397" s="53"/>
      <c r="I397" s="54">
        <v>-7391808.9199999999</v>
      </c>
      <c r="J397" s="53"/>
      <c r="K397" s="54">
        <v>0</v>
      </c>
      <c r="L397" s="53"/>
      <c r="M397" s="54">
        <v>0</v>
      </c>
      <c r="N397" s="53"/>
      <c r="O397" s="54">
        <v>16070085</v>
      </c>
      <c r="P397" s="53"/>
      <c r="Q397" s="54">
        <v>23461893.920000002</v>
      </c>
      <c r="R397" s="51">
        <f>E397-M397-O397-Q397</f>
        <v>-46923787.840000004</v>
      </c>
      <c r="S397" s="54">
        <f t="shared" si="62"/>
        <v>0</v>
      </c>
    </row>
    <row r="398" spans="2:19" ht="12.75" customHeight="1" x14ac:dyDescent="0.2">
      <c r="B398" s="17">
        <v>18</v>
      </c>
      <c r="C398" s="1" t="s">
        <v>216</v>
      </c>
      <c r="D398" s="1"/>
      <c r="E398" s="32">
        <f t="shared" si="63"/>
        <v>204556.69</v>
      </c>
      <c r="G398" s="54">
        <v>188363.43</v>
      </c>
      <c r="H398" s="53"/>
      <c r="I398" s="54">
        <v>16193.26</v>
      </c>
      <c r="J398" s="53"/>
      <c r="K398" s="54">
        <v>0</v>
      </c>
      <c r="L398" s="53"/>
      <c r="M398" s="54">
        <v>177230.79</v>
      </c>
      <c r="N398" s="53"/>
      <c r="O398" s="54">
        <v>128641.82</v>
      </c>
      <c r="P398" s="53"/>
      <c r="Q398" s="54">
        <v>101315.92</v>
      </c>
      <c r="R398" s="51">
        <f t="shared" si="64"/>
        <v>-202631.84000000003</v>
      </c>
      <c r="S398" s="54">
        <f t="shared" si="62"/>
        <v>0</v>
      </c>
    </row>
    <row r="399" spans="2:19" ht="12.75" customHeight="1" x14ac:dyDescent="0.2">
      <c r="B399" s="17">
        <v>19</v>
      </c>
      <c r="C399" s="1" t="s">
        <v>173</v>
      </c>
      <c r="D399" s="1"/>
      <c r="E399" s="32">
        <f t="shared" si="63"/>
        <v>221379.86</v>
      </c>
      <c r="G399" s="54">
        <v>128746.15</v>
      </c>
      <c r="H399" s="53"/>
      <c r="I399" s="54">
        <v>92633.71</v>
      </c>
      <c r="J399" s="53"/>
      <c r="K399" s="54">
        <v>0</v>
      </c>
      <c r="L399" s="53"/>
      <c r="M399" s="54">
        <v>128627.18</v>
      </c>
      <c r="N399" s="53"/>
      <c r="O399" s="54">
        <v>92752.68</v>
      </c>
      <c r="P399" s="53"/>
      <c r="Q399" s="54">
        <v>0</v>
      </c>
      <c r="R399" s="51">
        <f t="shared" si="64"/>
        <v>0</v>
      </c>
      <c r="S399" s="54">
        <f t="shared" si="62"/>
        <v>0</v>
      </c>
    </row>
    <row r="400" spans="2:19" ht="12.75" customHeight="1" x14ac:dyDescent="0.2">
      <c r="B400" s="17">
        <v>20</v>
      </c>
      <c r="C400" s="1" t="s">
        <v>212</v>
      </c>
      <c r="D400" s="1"/>
      <c r="E400" s="32">
        <f t="shared" si="63"/>
        <v>439916.87</v>
      </c>
      <c r="G400" s="54">
        <v>316012.02</v>
      </c>
      <c r="H400" s="53"/>
      <c r="I400" s="54">
        <v>123904.85</v>
      </c>
      <c r="J400" s="53"/>
      <c r="K400" s="54">
        <v>0</v>
      </c>
      <c r="L400" s="53"/>
      <c r="M400" s="54">
        <v>301699.38</v>
      </c>
      <c r="N400" s="53"/>
      <c r="O400" s="54">
        <v>138637.49</v>
      </c>
      <c r="P400" s="53"/>
      <c r="Q400" s="54">
        <v>420</v>
      </c>
      <c r="R400" s="51">
        <f t="shared" si="64"/>
        <v>-840</v>
      </c>
      <c r="S400" s="54">
        <f t="shared" si="62"/>
        <v>0</v>
      </c>
    </row>
    <row r="401" spans="2:19" ht="12.75" customHeight="1" x14ac:dyDescent="0.2">
      <c r="B401" s="17">
        <v>21</v>
      </c>
      <c r="C401" s="1" t="s">
        <v>174</v>
      </c>
      <c r="D401" s="1"/>
      <c r="E401" s="32">
        <f t="shared" si="63"/>
        <v>10061047.84</v>
      </c>
      <c r="G401" s="54">
        <v>103943.09</v>
      </c>
      <c r="H401" s="53"/>
      <c r="I401" s="54">
        <v>9868320.0500000007</v>
      </c>
      <c r="J401" s="53"/>
      <c r="K401" s="54">
        <v>88784.7</v>
      </c>
      <c r="L401" s="53"/>
      <c r="M401" s="54">
        <v>5759518.7400000002</v>
      </c>
      <c r="N401" s="53"/>
      <c r="O401" s="54">
        <v>4262680.82</v>
      </c>
      <c r="P401" s="53"/>
      <c r="Q401" s="54">
        <v>-38848.28</v>
      </c>
      <c r="R401" s="51">
        <f t="shared" si="64"/>
        <v>77696.559999999328</v>
      </c>
      <c r="S401" s="54">
        <f t="shared" si="62"/>
        <v>-6.6938810050487518E-10</v>
      </c>
    </row>
    <row r="402" spans="2:19" ht="12.75" customHeight="1" x14ac:dyDescent="0.2">
      <c r="B402" s="17">
        <v>22</v>
      </c>
      <c r="C402" s="1" t="s">
        <v>175</v>
      </c>
      <c r="D402" s="1"/>
      <c r="E402" s="32">
        <f t="shared" si="63"/>
        <v>2882170.91</v>
      </c>
      <c r="G402" s="54">
        <v>733107.78</v>
      </c>
      <c r="H402" s="53"/>
      <c r="I402" s="54">
        <v>2148283.75</v>
      </c>
      <c r="J402" s="53"/>
      <c r="K402" s="54">
        <v>779.38</v>
      </c>
      <c r="L402" s="53"/>
      <c r="M402" s="54">
        <v>1871246.3</v>
      </c>
      <c r="N402" s="53"/>
      <c r="O402" s="54">
        <v>1315412.82</v>
      </c>
      <c r="P402" s="53"/>
      <c r="Q402" s="54">
        <v>304488.21000000002</v>
      </c>
      <c r="R402" s="51">
        <f t="shared" si="64"/>
        <v>-608976.41999999993</v>
      </c>
      <c r="S402" s="54">
        <f t="shared" si="62"/>
        <v>0</v>
      </c>
    </row>
    <row r="403" spans="2:19" ht="12.75" customHeight="1" x14ac:dyDescent="0.2">
      <c r="B403" s="17">
        <v>23</v>
      </c>
      <c r="C403" s="1" t="s">
        <v>176</v>
      </c>
      <c r="D403" s="1"/>
      <c r="E403" s="32">
        <f t="shared" si="63"/>
        <v>2506697.7200000002</v>
      </c>
      <c r="G403" s="54">
        <v>1572165.49</v>
      </c>
      <c r="H403" s="53"/>
      <c r="I403" s="54">
        <v>928145.34</v>
      </c>
      <c r="J403" s="53"/>
      <c r="K403" s="54">
        <v>6386.89</v>
      </c>
      <c r="L403" s="53"/>
      <c r="M403" s="54">
        <v>1863877.07</v>
      </c>
      <c r="N403" s="53"/>
      <c r="O403" s="54">
        <v>1305490.1200000001</v>
      </c>
      <c r="P403" s="53"/>
      <c r="Q403" s="54">
        <v>662669.47</v>
      </c>
      <c r="R403" s="51">
        <f t="shared" si="64"/>
        <v>-1325338.94</v>
      </c>
      <c r="S403" s="54">
        <f t="shared" si="62"/>
        <v>0</v>
      </c>
    </row>
    <row r="404" spans="2:19" ht="12.75" customHeight="1" x14ac:dyDescent="0.2">
      <c r="B404" s="17">
        <v>24</v>
      </c>
      <c r="C404" s="1" t="s">
        <v>177</v>
      </c>
      <c r="D404" s="1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S404" s="54">
        <f t="shared" si="62"/>
        <v>0</v>
      </c>
    </row>
    <row r="405" spans="2:19" ht="12.75" customHeight="1" x14ac:dyDescent="0.2">
      <c r="B405" s="17">
        <v>26</v>
      </c>
      <c r="C405" s="5"/>
      <c r="D405" s="1" t="s">
        <v>179</v>
      </c>
      <c r="E405" s="32">
        <f t="shared" ref="E405:E422" si="65">SUM(G405:K405)</f>
        <v>0</v>
      </c>
      <c r="G405" s="54">
        <v>0</v>
      </c>
      <c r="H405" s="53"/>
      <c r="I405" s="54">
        <v>0</v>
      </c>
      <c r="J405" s="53"/>
      <c r="K405" s="54">
        <v>0</v>
      </c>
      <c r="L405" s="53"/>
      <c r="M405" s="54">
        <v>0</v>
      </c>
      <c r="N405" s="53"/>
      <c r="O405" s="54">
        <v>0</v>
      </c>
      <c r="P405" s="53"/>
      <c r="Q405" s="54">
        <v>0</v>
      </c>
      <c r="R405" s="51">
        <f t="shared" ref="R405:R422" si="66">E405-M405-O405-Q405</f>
        <v>0</v>
      </c>
      <c r="S405" s="54">
        <f t="shared" si="62"/>
        <v>0</v>
      </c>
    </row>
    <row r="406" spans="2:19" ht="12.75" customHeight="1" x14ac:dyDescent="0.2">
      <c r="B406" s="17">
        <v>27</v>
      </c>
      <c r="C406" s="1"/>
      <c r="D406" s="1" t="s">
        <v>180</v>
      </c>
      <c r="E406" s="32">
        <f t="shared" si="65"/>
        <v>1447625.1099999999</v>
      </c>
      <c r="G406" s="54">
        <v>1241762.24</v>
      </c>
      <c r="H406" s="53"/>
      <c r="I406" s="54">
        <v>205862.87</v>
      </c>
      <c r="J406" s="53"/>
      <c r="K406" s="54">
        <v>0</v>
      </c>
      <c r="L406" s="53"/>
      <c r="M406" s="54">
        <v>865135.97</v>
      </c>
      <c r="N406" s="53"/>
      <c r="O406" s="54">
        <v>582489.14</v>
      </c>
      <c r="P406" s="53"/>
      <c r="Q406" s="54">
        <v>0</v>
      </c>
      <c r="R406" s="51">
        <f t="shared" si="66"/>
        <v>-1.1641532182693481E-10</v>
      </c>
      <c r="S406" s="54">
        <f t="shared" si="62"/>
        <v>-1.1641532182693481E-10</v>
      </c>
    </row>
    <row r="407" spans="2:19" ht="12.75" customHeight="1" x14ac:dyDescent="0.2">
      <c r="B407" s="17">
        <v>28</v>
      </c>
      <c r="C407" s="1" t="s">
        <v>185</v>
      </c>
      <c r="D407" s="1"/>
      <c r="E407" s="32">
        <f t="shared" si="65"/>
        <v>1944961.1199999999</v>
      </c>
      <c r="G407" s="54">
        <v>1436915.92</v>
      </c>
      <c r="H407" s="53"/>
      <c r="I407" s="54">
        <v>508045.2</v>
      </c>
      <c r="J407" s="53"/>
      <c r="K407" s="54">
        <v>0</v>
      </c>
      <c r="L407" s="53"/>
      <c r="M407" s="54">
        <v>0</v>
      </c>
      <c r="N407" s="53"/>
      <c r="O407" s="54">
        <v>1944961.12</v>
      </c>
      <c r="P407" s="53"/>
      <c r="Q407" s="54">
        <v>0</v>
      </c>
      <c r="R407" s="51">
        <f t="shared" si="66"/>
        <v>-2.3283064365386963E-10</v>
      </c>
      <c r="S407" s="54">
        <f t="shared" si="62"/>
        <v>-2.3283064365386963E-10</v>
      </c>
    </row>
    <row r="408" spans="2:19" ht="12.75" customHeight="1" x14ac:dyDescent="0.2">
      <c r="B408" s="17">
        <v>28</v>
      </c>
      <c r="C408" s="1" t="s">
        <v>291</v>
      </c>
      <c r="D408" s="1"/>
      <c r="E408" s="32">
        <f t="shared" ref="E408" si="67">SUM(G408:K408)</f>
        <v>150921.29</v>
      </c>
      <c r="G408" s="54">
        <v>103879.46</v>
      </c>
      <c r="H408" s="53"/>
      <c r="I408" s="54">
        <v>47041.83</v>
      </c>
      <c r="J408" s="53"/>
      <c r="K408" s="54">
        <v>0</v>
      </c>
      <c r="L408" s="53"/>
      <c r="M408" s="54">
        <v>98073.94</v>
      </c>
      <c r="N408" s="53"/>
      <c r="O408" s="54">
        <v>52847.35</v>
      </c>
      <c r="P408" s="53"/>
      <c r="Q408" s="54">
        <v>0</v>
      </c>
      <c r="R408" s="51">
        <f t="shared" ref="R408" si="68">E408-M408-O408-Q408</f>
        <v>7.2759576141834259E-12</v>
      </c>
      <c r="S408" s="54">
        <f t="shared" ref="S408" si="69">E408-M408-O408+Q408</f>
        <v>7.2759576141834259E-12</v>
      </c>
    </row>
    <row r="409" spans="2:19" ht="12.75" customHeight="1" x14ac:dyDescent="0.2">
      <c r="B409" s="17">
        <v>30</v>
      </c>
      <c r="C409" s="1" t="s">
        <v>170</v>
      </c>
      <c r="D409" s="1"/>
      <c r="E409" s="32">
        <f t="shared" si="65"/>
        <v>480328.1</v>
      </c>
      <c r="G409" s="54">
        <v>531270.91</v>
      </c>
      <c r="H409" s="53"/>
      <c r="I409" s="54">
        <v>-54799.03</v>
      </c>
      <c r="J409" s="53"/>
      <c r="K409" s="54">
        <v>3856.22</v>
      </c>
      <c r="L409" s="53"/>
      <c r="M409" s="54">
        <v>373917.58</v>
      </c>
      <c r="N409" s="53"/>
      <c r="O409" s="54">
        <v>579780.92000000004</v>
      </c>
      <c r="P409" s="53"/>
      <c r="Q409" s="54">
        <v>473370.4</v>
      </c>
      <c r="R409" s="51">
        <f t="shared" si="66"/>
        <v>-946740.8</v>
      </c>
      <c r="S409" s="54">
        <f t="shared" si="62"/>
        <v>0</v>
      </c>
    </row>
    <row r="410" spans="2:19" ht="12.75" customHeight="1" x14ac:dyDescent="0.2">
      <c r="B410" s="17">
        <v>31</v>
      </c>
      <c r="C410" s="1" t="s">
        <v>214</v>
      </c>
      <c r="D410" s="1"/>
      <c r="E410" s="32">
        <f t="shared" si="65"/>
        <v>16482417.219999999</v>
      </c>
      <c r="G410" s="54">
        <v>170816.7</v>
      </c>
      <c r="H410" s="53"/>
      <c r="I410" s="54">
        <v>16311600.52</v>
      </c>
      <c r="J410" s="53"/>
      <c r="K410" s="54">
        <v>0</v>
      </c>
      <c r="L410" s="53"/>
      <c r="M410" s="54">
        <v>6886872.8099999996</v>
      </c>
      <c r="N410" s="53"/>
      <c r="O410" s="54">
        <v>10360320.210000001</v>
      </c>
      <c r="P410" s="53"/>
      <c r="Q410" s="54">
        <v>764775.8</v>
      </c>
      <c r="R410" s="51">
        <f t="shared" si="66"/>
        <v>-1529551.6000000008</v>
      </c>
      <c r="S410" s="54">
        <f t="shared" si="62"/>
        <v>0</v>
      </c>
    </row>
    <row r="411" spans="2:19" ht="12.75" customHeight="1" x14ac:dyDescent="0.2">
      <c r="B411" s="17">
        <v>25</v>
      </c>
      <c r="C411" s="5"/>
      <c r="D411" s="1" t="s">
        <v>178</v>
      </c>
      <c r="E411" s="32">
        <f>SUM(G411:K411)</f>
        <v>1530732.76</v>
      </c>
      <c r="G411" s="54">
        <v>0</v>
      </c>
      <c r="H411" s="53"/>
      <c r="I411" s="54">
        <v>1530732.76</v>
      </c>
      <c r="J411" s="53"/>
      <c r="K411" s="54">
        <v>0</v>
      </c>
      <c r="L411" s="53"/>
      <c r="M411" s="54">
        <v>1491199.42</v>
      </c>
      <c r="N411" s="53"/>
      <c r="O411" s="54">
        <v>2085173.53</v>
      </c>
      <c r="P411" s="53"/>
      <c r="Q411" s="54">
        <v>2045640.19</v>
      </c>
      <c r="R411" s="51">
        <f t="shared" si="66"/>
        <v>-4091280.38</v>
      </c>
      <c r="S411" s="54">
        <f t="shared" si="62"/>
        <v>0</v>
      </c>
    </row>
    <row r="412" spans="2:19" ht="12.75" customHeight="1" x14ac:dyDescent="0.2">
      <c r="B412" s="17">
        <v>25</v>
      </c>
      <c r="C412" s="5"/>
      <c r="D412" s="1" t="s">
        <v>277</v>
      </c>
      <c r="E412" s="32">
        <f>SUM(G412:K412)</f>
        <v>-20313.28</v>
      </c>
      <c r="G412" s="54">
        <v>0</v>
      </c>
      <c r="H412" s="53"/>
      <c r="I412" s="54">
        <v>-20313.28</v>
      </c>
      <c r="J412" s="53"/>
      <c r="K412" s="54">
        <v>0</v>
      </c>
      <c r="L412" s="53"/>
      <c r="M412" s="54">
        <v>0</v>
      </c>
      <c r="N412" s="53"/>
      <c r="O412" s="54">
        <v>-20313.28</v>
      </c>
      <c r="P412" s="53"/>
      <c r="Q412" s="54">
        <v>0</v>
      </c>
      <c r="R412" s="51">
        <f>E412-M412-O412-Q412</f>
        <v>0</v>
      </c>
      <c r="S412" s="54">
        <f t="shared" si="62"/>
        <v>0</v>
      </c>
    </row>
    <row r="413" spans="2:19" ht="12.75" customHeight="1" x14ac:dyDescent="0.2">
      <c r="B413" s="17">
        <v>32</v>
      </c>
      <c r="C413" s="1" t="s">
        <v>181</v>
      </c>
      <c r="D413" s="1"/>
      <c r="E413" s="32">
        <f t="shared" si="65"/>
        <v>1213066.2999999998</v>
      </c>
      <c r="G413" s="54">
        <v>158756.4</v>
      </c>
      <c r="H413" s="53"/>
      <c r="I413" s="54">
        <v>1054309.8999999999</v>
      </c>
      <c r="J413" s="53"/>
      <c r="K413" s="54">
        <v>0</v>
      </c>
      <c r="L413" s="53"/>
      <c r="M413" s="54">
        <v>774435.29</v>
      </c>
      <c r="N413" s="53"/>
      <c r="O413" s="54">
        <v>437389.01</v>
      </c>
      <c r="P413" s="53"/>
      <c r="Q413" s="54">
        <v>-1242</v>
      </c>
      <c r="R413" s="51">
        <f t="shared" si="66"/>
        <v>2483.9999999997672</v>
      </c>
      <c r="S413" s="54">
        <f t="shared" si="62"/>
        <v>-2.3283064365386963E-10</v>
      </c>
    </row>
    <row r="414" spans="2:19" ht="12.75" customHeight="1" x14ac:dyDescent="0.2">
      <c r="B414" s="17">
        <v>33</v>
      </c>
      <c r="C414" s="1" t="s">
        <v>182</v>
      </c>
      <c r="D414" s="1"/>
      <c r="E414" s="32">
        <f t="shared" si="65"/>
        <v>7866817.79</v>
      </c>
      <c r="G414" s="54">
        <v>7368874.46</v>
      </c>
      <c r="H414" s="53"/>
      <c r="I414" s="54">
        <v>496018.57</v>
      </c>
      <c r="J414" s="53"/>
      <c r="K414" s="54">
        <v>1924.76</v>
      </c>
      <c r="L414" s="53"/>
      <c r="M414" s="54">
        <v>6426507.3300000001</v>
      </c>
      <c r="N414" s="53"/>
      <c r="O414" s="54">
        <v>4110528.18</v>
      </c>
      <c r="P414" s="53"/>
      <c r="Q414" s="54">
        <v>2670217.7200000002</v>
      </c>
      <c r="R414" s="51">
        <f t="shared" si="66"/>
        <v>-5340435.4400000004</v>
      </c>
      <c r="S414" s="54">
        <f t="shared" si="62"/>
        <v>0</v>
      </c>
    </row>
    <row r="415" spans="2:19" ht="12.75" customHeight="1" x14ac:dyDescent="0.2">
      <c r="B415" s="17">
        <v>34</v>
      </c>
      <c r="C415" s="1" t="s">
        <v>292</v>
      </c>
      <c r="D415" s="1"/>
      <c r="E415" s="32">
        <f t="shared" ref="E415" si="70">SUM(G415:K415)</f>
        <v>3738336.94</v>
      </c>
      <c r="G415" s="54">
        <v>0</v>
      </c>
      <c r="H415" s="53"/>
      <c r="I415" s="54">
        <v>3738336.94</v>
      </c>
      <c r="J415" s="53"/>
      <c r="K415" s="54">
        <v>0</v>
      </c>
      <c r="L415" s="53"/>
      <c r="M415" s="54">
        <v>416918.44</v>
      </c>
      <c r="N415" s="53"/>
      <c r="O415" s="54">
        <v>3321298.5</v>
      </c>
      <c r="P415" s="53"/>
      <c r="Q415" s="54">
        <v>-120</v>
      </c>
      <c r="R415" s="51">
        <f t="shared" ref="R415" si="71">E415-M415-O415-Q415</f>
        <v>240</v>
      </c>
      <c r="S415" s="54">
        <f t="shared" ref="S415" si="72">E415-M415-O415+Q415</f>
        <v>0</v>
      </c>
    </row>
    <row r="416" spans="2:19" ht="12.75" customHeight="1" x14ac:dyDescent="0.2">
      <c r="B416" s="17">
        <v>34</v>
      </c>
      <c r="C416" s="1" t="s">
        <v>183</v>
      </c>
      <c r="D416" s="1"/>
      <c r="E416" s="32">
        <f t="shared" si="65"/>
        <v>473695.86</v>
      </c>
      <c r="G416" s="54">
        <v>474250.36</v>
      </c>
      <c r="H416" s="53"/>
      <c r="I416" s="54">
        <v>-554.5</v>
      </c>
      <c r="J416" s="53"/>
      <c r="K416" s="54">
        <v>0</v>
      </c>
      <c r="L416" s="53"/>
      <c r="M416" s="54">
        <v>327021.83</v>
      </c>
      <c r="N416" s="53"/>
      <c r="O416" s="54">
        <v>146674.03</v>
      </c>
      <c r="P416" s="53"/>
      <c r="Q416" s="54">
        <v>0</v>
      </c>
      <c r="R416" s="51">
        <f t="shared" si="66"/>
        <v>-2.9103830456733704E-11</v>
      </c>
      <c r="S416" s="54">
        <f t="shared" si="62"/>
        <v>-2.9103830456733704E-11</v>
      </c>
    </row>
    <row r="417" spans="1:19" ht="12.75" customHeight="1" x14ac:dyDescent="0.2">
      <c r="B417" s="17">
        <v>35</v>
      </c>
      <c r="C417" s="1" t="s">
        <v>184</v>
      </c>
      <c r="D417" s="1"/>
      <c r="E417" s="32">
        <f t="shared" si="65"/>
        <v>981958.53</v>
      </c>
      <c r="G417" s="54">
        <v>379902.86</v>
      </c>
      <c r="H417" s="53"/>
      <c r="I417" s="54">
        <v>602055.67000000004</v>
      </c>
      <c r="J417" s="53"/>
      <c r="K417" s="54">
        <v>0</v>
      </c>
      <c r="L417" s="53"/>
      <c r="M417" s="54">
        <v>668725.56999999995</v>
      </c>
      <c r="N417" s="53"/>
      <c r="O417" s="54">
        <v>421262.96</v>
      </c>
      <c r="P417" s="53"/>
      <c r="Q417" s="54">
        <v>108030</v>
      </c>
      <c r="R417" s="51">
        <f t="shared" si="66"/>
        <v>-216059.99999999994</v>
      </c>
      <c r="S417" s="54">
        <f t="shared" si="62"/>
        <v>0</v>
      </c>
    </row>
    <row r="418" spans="1:19" ht="12.75" customHeight="1" x14ac:dyDescent="0.2">
      <c r="C418" s="1" t="s">
        <v>238</v>
      </c>
      <c r="D418" s="1"/>
      <c r="E418" s="32">
        <f t="shared" si="65"/>
        <v>0</v>
      </c>
      <c r="G418" s="54">
        <v>0</v>
      </c>
      <c r="H418" s="53"/>
      <c r="I418" s="54">
        <v>0</v>
      </c>
      <c r="J418" s="53"/>
      <c r="K418" s="54">
        <v>0</v>
      </c>
      <c r="L418" s="53"/>
      <c r="M418" s="54">
        <v>0</v>
      </c>
      <c r="N418" s="53"/>
      <c r="O418" s="54">
        <v>0</v>
      </c>
      <c r="P418" s="53"/>
      <c r="Q418" s="54">
        <v>0</v>
      </c>
      <c r="R418" s="51">
        <f t="shared" si="66"/>
        <v>0</v>
      </c>
      <c r="S418" s="54">
        <f t="shared" si="62"/>
        <v>0</v>
      </c>
    </row>
    <row r="419" spans="1:19" ht="12.75" customHeight="1" x14ac:dyDescent="0.2">
      <c r="B419" s="17">
        <v>36</v>
      </c>
      <c r="C419" s="1" t="s">
        <v>171</v>
      </c>
      <c r="D419" s="1"/>
      <c r="E419" s="32">
        <f t="shared" si="65"/>
        <v>293089.42000000004</v>
      </c>
      <c r="G419" s="54">
        <v>11632.28</v>
      </c>
      <c r="H419" s="53"/>
      <c r="I419" s="54">
        <v>274310.34000000003</v>
      </c>
      <c r="J419" s="53"/>
      <c r="K419" s="54">
        <v>7146.8</v>
      </c>
      <c r="L419" s="53"/>
      <c r="M419" s="54">
        <v>368779.11</v>
      </c>
      <c r="N419" s="53"/>
      <c r="O419" s="54">
        <v>476504.26</v>
      </c>
      <c r="P419" s="53"/>
      <c r="Q419" s="54">
        <v>552193.94999999995</v>
      </c>
      <c r="R419" s="51">
        <f t="shared" si="66"/>
        <v>-1104387.8999999999</v>
      </c>
      <c r="S419" s="54">
        <f t="shared" si="62"/>
        <v>0</v>
      </c>
    </row>
    <row r="420" spans="1:19" ht="12.75" customHeight="1" x14ac:dyDescent="0.2">
      <c r="B420" s="17">
        <v>37</v>
      </c>
      <c r="C420" s="1" t="s">
        <v>172</v>
      </c>
      <c r="D420" s="1"/>
      <c r="E420" s="32">
        <f t="shared" si="65"/>
        <v>-393801.76</v>
      </c>
      <c r="G420" s="54">
        <v>0</v>
      </c>
      <c r="H420" s="53"/>
      <c r="I420" s="54">
        <v>-393801.76</v>
      </c>
      <c r="J420" s="53"/>
      <c r="K420" s="54">
        <v>0</v>
      </c>
      <c r="L420" s="53"/>
      <c r="M420" s="54">
        <v>543878.25</v>
      </c>
      <c r="N420" s="53"/>
      <c r="O420" s="54">
        <v>1858329.63</v>
      </c>
      <c r="P420" s="53"/>
      <c r="Q420" s="54">
        <v>2796009.64</v>
      </c>
      <c r="R420" s="51">
        <f t="shared" si="66"/>
        <v>-5592019.2799999993</v>
      </c>
      <c r="S420" s="54">
        <f t="shared" si="62"/>
        <v>0</v>
      </c>
    </row>
    <row r="421" spans="1:19" ht="12.75" customHeight="1" x14ac:dyDescent="0.2">
      <c r="B421" s="17">
        <v>38</v>
      </c>
      <c r="C421" s="1" t="s">
        <v>186</v>
      </c>
      <c r="D421" s="1"/>
      <c r="E421" s="32">
        <f t="shared" si="65"/>
        <v>283486.51000000071</v>
      </c>
      <c r="G421" s="54">
        <v>8312871.9800000004</v>
      </c>
      <c r="H421" s="53"/>
      <c r="I421" s="54">
        <v>-8029444.4699999997</v>
      </c>
      <c r="J421" s="53"/>
      <c r="K421" s="54">
        <v>59</v>
      </c>
      <c r="L421" s="53"/>
      <c r="M421" s="54">
        <v>0</v>
      </c>
      <c r="N421" s="53"/>
      <c r="O421" s="54">
        <v>14098234.51</v>
      </c>
      <c r="P421" s="53"/>
      <c r="Q421" s="54">
        <v>13814748</v>
      </c>
      <c r="R421" s="51">
        <f t="shared" si="66"/>
        <v>-27629496</v>
      </c>
      <c r="S421" s="54">
        <f t="shared" si="62"/>
        <v>0</v>
      </c>
    </row>
    <row r="422" spans="1:19" ht="12.75" customHeight="1" x14ac:dyDescent="0.2">
      <c r="B422" s="17">
        <v>39</v>
      </c>
      <c r="C422" s="1" t="s">
        <v>100</v>
      </c>
      <c r="D422" s="1"/>
      <c r="E422" s="32">
        <f t="shared" si="65"/>
        <v>427289.29</v>
      </c>
      <c r="G422" s="54">
        <v>-193930.69</v>
      </c>
      <c r="H422" s="53"/>
      <c r="I422" s="54">
        <v>621219.98</v>
      </c>
      <c r="J422" s="53"/>
      <c r="K422" s="54">
        <v>0</v>
      </c>
      <c r="L422" s="53"/>
      <c r="M422" s="54">
        <v>380756.84</v>
      </c>
      <c r="N422" s="53"/>
      <c r="O422" s="54">
        <v>46532.45</v>
      </c>
      <c r="P422" s="53"/>
      <c r="Q422" s="54">
        <v>0</v>
      </c>
      <c r="R422" s="51">
        <f t="shared" si="66"/>
        <v>-4.3655745685100555E-11</v>
      </c>
      <c r="S422" s="54">
        <f t="shared" si="62"/>
        <v>-4.3655745685100555E-11</v>
      </c>
    </row>
    <row r="423" spans="1:19" ht="12.75" customHeight="1" x14ac:dyDescent="0.2">
      <c r="B423" s="17">
        <v>40</v>
      </c>
      <c r="C423" s="1" t="s">
        <v>101</v>
      </c>
      <c r="D423" s="1"/>
      <c r="E423" s="56">
        <f>G423+I423+K423</f>
        <v>0</v>
      </c>
      <c r="G423" s="55">
        <v>-15800954.560000001</v>
      </c>
      <c r="H423" s="53"/>
      <c r="I423" s="55">
        <v>15800954.560000001</v>
      </c>
      <c r="J423" s="53"/>
      <c r="K423" s="55">
        <v>0</v>
      </c>
      <c r="L423" s="53"/>
      <c r="M423" s="55">
        <v>0</v>
      </c>
      <c r="N423" s="53"/>
      <c r="O423" s="55">
        <v>0</v>
      </c>
      <c r="P423" s="53"/>
      <c r="Q423" s="55">
        <v>0</v>
      </c>
      <c r="R423" s="51">
        <f>E423-M423-O423-Q423</f>
        <v>0</v>
      </c>
      <c r="S423" s="54">
        <f t="shared" si="62"/>
        <v>0</v>
      </c>
    </row>
    <row r="424" spans="1:19" ht="12.75" customHeight="1" x14ac:dyDescent="0.2">
      <c r="A424" s="35"/>
    </row>
    <row r="425" spans="1:19" ht="12.75" customHeight="1" x14ac:dyDescent="0.2">
      <c r="A425" s="5"/>
      <c r="B425" s="5"/>
      <c r="C425" s="5"/>
      <c r="D425" s="1" t="s">
        <v>187</v>
      </c>
      <c r="E425" s="6">
        <f>SUM(E378:E423)</f>
        <v>66003649.559999987</v>
      </c>
      <c r="G425" s="6">
        <f>SUM(G378:G423)</f>
        <v>24454012.36999999</v>
      </c>
      <c r="I425" s="6">
        <f>SUM(I378:I423)</f>
        <v>41148260.910000004</v>
      </c>
      <c r="K425" s="6">
        <f>SUM(K378:K423)</f>
        <v>401376.28</v>
      </c>
      <c r="M425" s="6">
        <f>SUM(M378:M423)</f>
        <v>42340065.539999992</v>
      </c>
      <c r="O425" s="6">
        <f>SUM(O378:O423)</f>
        <v>74325321.660000011</v>
      </c>
      <c r="Q425" s="6">
        <f>SUM(Q378:Q423)</f>
        <v>50661737.640000001</v>
      </c>
      <c r="R425" s="51">
        <f>E425-G425-I425-K425</f>
        <v>-6.28642737865448E-9</v>
      </c>
      <c r="S425" s="54">
        <f>E425-M425-O425+Q425</f>
        <v>0</v>
      </c>
    </row>
    <row r="426" spans="1:19" ht="12.75" customHeight="1" x14ac:dyDescent="0.2">
      <c r="A426" s="40"/>
    </row>
    <row r="427" spans="1:19" ht="12.75" customHeight="1" x14ac:dyDescent="0.2">
      <c r="A427" s="40"/>
      <c r="C427" s="35" t="s">
        <v>293</v>
      </c>
      <c r="E427" s="32">
        <f t="shared" ref="E427" si="73">SUM(G427:K427)</f>
        <v>0</v>
      </c>
      <c r="G427" s="27">
        <v>2748984.83</v>
      </c>
      <c r="I427" s="27">
        <v>-4837218.71</v>
      </c>
      <c r="K427" s="27">
        <v>2088233.88</v>
      </c>
      <c r="M427" s="27">
        <v>0</v>
      </c>
      <c r="O427" s="27">
        <v>0</v>
      </c>
      <c r="Q427" s="27">
        <v>0</v>
      </c>
      <c r="S427" s="54">
        <f t="shared" ref="S427" si="74">E427-M427-O427+Q427</f>
        <v>0</v>
      </c>
    </row>
    <row r="428" spans="1:19" ht="12.75" customHeight="1" x14ac:dyDescent="0.2">
      <c r="A428" s="40"/>
    </row>
    <row r="429" spans="1:19" ht="12.75" customHeight="1" x14ac:dyDescent="0.2">
      <c r="A429" s="33" t="s">
        <v>201</v>
      </c>
    </row>
    <row r="430" spans="1:19" ht="12.75" customHeight="1" x14ac:dyDescent="0.2">
      <c r="A430" s="35"/>
    </row>
    <row r="431" spans="1:19" ht="12.75" customHeight="1" x14ac:dyDescent="0.2">
      <c r="A431" s="5"/>
      <c r="B431" s="1" t="s">
        <v>202</v>
      </c>
    </row>
    <row r="432" spans="1:19" ht="12.75" customHeight="1" x14ac:dyDescent="0.2">
      <c r="A432" s="5"/>
      <c r="B432" s="5">
        <v>1</v>
      </c>
      <c r="C432" s="1" t="s">
        <v>190</v>
      </c>
      <c r="D432" s="1"/>
      <c r="E432" s="32">
        <f t="shared" ref="E432:E433" si="75">SUM(G432:K432)</f>
        <v>0</v>
      </c>
      <c r="G432" s="54"/>
      <c r="H432" s="53"/>
      <c r="I432" s="54"/>
      <c r="J432" s="53"/>
      <c r="K432" s="54"/>
      <c r="L432" s="53"/>
      <c r="M432" s="54"/>
      <c r="N432" s="53"/>
      <c r="O432" s="54"/>
      <c r="P432" s="53"/>
      <c r="Q432" s="54"/>
      <c r="R432" s="51">
        <f t="shared" ref="R432:R433" si="76">E432-M432-O432-Q432</f>
        <v>0</v>
      </c>
      <c r="S432" s="54">
        <f t="shared" ref="S432:S434" si="77">E432-M432-O432+Q432</f>
        <v>0</v>
      </c>
    </row>
    <row r="433" spans="1:19" ht="12.75" customHeight="1" x14ac:dyDescent="0.2">
      <c r="A433" s="5"/>
      <c r="B433" s="5"/>
      <c r="C433" s="1" t="s">
        <v>294</v>
      </c>
      <c r="D433" s="1"/>
      <c r="E433" s="32">
        <f t="shared" si="75"/>
        <v>525818.55000000005</v>
      </c>
      <c r="G433" s="54">
        <v>0</v>
      </c>
      <c r="H433" s="53"/>
      <c r="I433" s="54">
        <v>525818.55000000005</v>
      </c>
      <c r="J433" s="53"/>
      <c r="K433" s="54">
        <v>0</v>
      </c>
      <c r="L433" s="53"/>
      <c r="M433" s="54">
        <v>297169.64</v>
      </c>
      <c r="N433" s="53"/>
      <c r="O433" s="54">
        <v>228648.91</v>
      </c>
      <c r="P433" s="53"/>
      <c r="Q433" s="54">
        <v>0</v>
      </c>
      <c r="R433" s="51">
        <f t="shared" si="76"/>
        <v>2.9103830456733704E-11</v>
      </c>
      <c r="S433" s="54">
        <f t="shared" si="77"/>
        <v>2.9103830456733704E-11</v>
      </c>
    </row>
    <row r="434" spans="1:19" ht="12.75" customHeight="1" x14ac:dyDescent="0.2">
      <c r="A434" s="5"/>
      <c r="B434" s="5">
        <v>13</v>
      </c>
      <c r="C434" s="57" t="s">
        <v>295</v>
      </c>
      <c r="D434" s="1"/>
      <c r="E434" s="56">
        <f>G434+I434+K434</f>
        <v>69102351.950000003</v>
      </c>
      <c r="G434" s="55">
        <v>201318.22</v>
      </c>
      <c r="H434" s="53"/>
      <c r="I434" s="55">
        <v>68822040.870000005</v>
      </c>
      <c r="J434" s="53"/>
      <c r="K434" s="55">
        <v>78992.86</v>
      </c>
      <c r="L434" s="53"/>
      <c r="M434" s="55">
        <v>28928871.149999999</v>
      </c>
      <c r="N434" s="53"/>
      <c r="O434" s="55">
        <v>40124872.350000001</v>
      </c>
      <c r="P434" s="53"/>
      <c r="Q434" s="55">
        <v>-48608.45</v>
      </c>
      <c r="R434" s="51">
        <f>E434-M434-O434-Q434</f>
        <v>97216.900000002977</v>
      </c>
      <c r="S434" s="54">
        <f t="shared" si="77"/>
        <v>2.9831426218152046E-9</v>
      </c>
    </row>
    <row r="435" spans="1:19" ht="12.75" customHeight="1" x14ac:dyDescent="0.2">
      <c r="A435" s="5"/>
      <c r="B435" s="35"/>
      <c r="G435" s="32" t="s">
        <v>19</v>
      </c>
    </row>
    <row r="436" spans="1:19" ht="12.75" customHeight="1" x14ac:dyDescent="0.2">
      <c r="A436" s="5"/>
      <c r="B436" s="5"/>
      <c r="C436" s="5"/>
      <c r="D436" s="1" t="s">
        <v>2</v>
      </c>
      <c r="E436" s="6">
        <f>G436+I436+K436</f>
        <v>69628170.5</v>
      </c>
      <c r="G436" s="6">
        <f>SUM(G432:G434)</f>
        <v>201318.22</v>
      </c>
      <c r="I436" s="6">
        <f>SUM(I432:I434)</f>
        <v>69347859.420000002</v>
      </c>
      <c r="K436" s="6">
        <f>SUM(K432:K434)</f>
        <v>78992.86</v>
      </c>
      <c r="M436" s="6">
        <f>SUM(M432:M434)</f>
        <v>29226040.789999999</v>
      </c>
      <c r="O436" s="6">
        <f>SUM(O432:O434)</f>
        <v>40353521.259999998</v>
      </c>
      <c r="Q436" s="6">
        <f>SUM(Q432:Q434)</f>
        <v>-48608.45</v>
      </c>
      <c r="R436" s="51">
        <f>E436-G436-I436-K436</f>
        <v>-5.9662852436304092E-10</v>
      </c>
      <c r="S436" s="54">
        <f>E436-M436-O436+Q436</f>
        <v>2.9831426218152046E-9</v>
      </c>
    </row>
    <row r="437" spans="1:19" ht="12.75" customHeight="1" x14ac:dyDescent="0.2">
      <c r="A437" s="35"/>
    </row>
    <row r="438" spans="1:19" ht="12.75" customHeight="1" x14ac:dyDescent="0.2">
      <c r="A438" s="5"/>
      <c r="B438" s="1" t="s">
        <v>203</v>
      </c>
      <c r="C438" s="5"/>
      <c r="D438" s="5"/>
      <c r="I438" s="39"/>
      <c r="J438" s="39"/>
      <c r="K438" s="39"/>
      <c r="L438" s="39"/>
      <c r="M438" s="39"/>
      <c r="N438" s="39"/>
      <c r="O438" s="39"/>
    </row>
    <row r="439" spans="1:19" ht="12.75" customHeight="1" x14ac:dyDescent="0.2">
      <c r="A439" s="5"/>
      <c r="C439" s="1" t="s">
        <v>204</v>
      </c>
      <c r="D439" s="1"/>
      <c r="E439" s="32">
        <f t="shared" ref="E439:E447" si="78">SUM(G439:K439)</f>
        <v>-649890.84</v>
      </c>
      <c r="G439" s="54">
        <v>0</v>
      </c>
      <c r="H439" s="53"/>
      <c r="I439" s="54">
        <v>-649890.84</v>
      </c>
      <c r="J439" s="53"/>
      <c r="K439" s="54">
        <v>0</v>
      </c>
      <c r="L439" s="53"/>
      <c r="M439" s="54">
        <v>501928.12</v>
      </c>
      <c r="N439" s="53"/>
      <c r="O439" s="54">
        <v>270842.90000000002</v>
      </c>
      <c r="P439" s="53"/>
      <c r="Q439" s="54">
        <v>1422661.86</v>
      </c>
      <c r="R439" s="51">
        <f t="shared" ref="R439:R447" si="79">E439-M439-O439-Q439</f>
        <v>-2845323.7199999997</v>
      </c>
      <c r="S439" s="54">
        <f t="shared" ref="S439:S448" si="80">E439-M439-O439+Q439</f>
        <v>0</v>
      </c>
    </row>
    <row r="440" spans="1:19" ht="12.75" customHeight="1" x14ac:dyDescent="0.2">
      <c r="A440" s="5"/>
      <c r="C440" s="1" t="s">
        <v>205</v>
      </c>
      <c r="D440" s="1"/>
      <c r="E440" s="32">
        <f t="shared" si="78"/>
        <v>3484441.71</v>
      </c>
      <c r="G440" s="54">
        <v>14894.47</v>
      </c>
      <c r="H440" s="53"/>
      <c r="I440" s="54">
        <v>3456432.26</v>
      </c>
      <c r="J440" s="53"/>
      <c r="K440" s="54">
        <v>13114.98</v>
      </c>
      <c r="L440" s="53"/>
      <c r="M440" s="54">
        <v>2098246.81</v>
      </c>
      <c r="N440" s="53"/>
      <c r="O440" s="54">
        <v>1384022.9</v>
      </c>
      <c r="P440" s="53"/>
      <c r="Q440" s="54">
        <v>-2172</v>
      </c>
      <c r="R440" s="51">
        <f t="shared" si="79"/>
        <v>4344</v>
      </c>
      <c r="S440" s="54">
        <f t="shared" si="80"/>
        <v>0</v>
      </c>
    </row>
    <row r="441" spans="1:19" ht="12.75" customHeight="1" x14ac:dyDescent="0.2">
      <c r="A441" s="5"/>
      <c r="C441" s="1" t="s">
        <v>206</v>
      </c>
      <c r="D441" s="1"/>
      <c r="E441" s="32">
        <f t="shared" si="78"/>
        <v>3104.8</v>
      </c>
      <c r="G441" s="54">
        <v>0</v>
      </c>
      <c r="H441" s="53"/>
      <c r="I441" s="54">
        <v>3104.8</v>
      </c>
      <c r="J441" s="53"/>
      <c r="K441" s="54">
        <v>0</v>
      </c>
      <c r="L441" s="53"/>
      <c r="M441" s="54">
        <v>0</v>
      </c>
      <c r="N441" s="53"/>
      <c r="O441" s="54">
        <v>3104.8</v>
      </c>
      <c r="P441" s="53"/>
      <c r="Q441" s="54">
        <v>0</v>
      </c>
      <c r="R441" s="51">
        <f t="shared" si="79"/>
        <v>0</v>
      </c>
      <c r="S441" s="54">
        <f t="shared" si="80"/>
        <v>0</v>
      </c>
    </row>
    <row r="442" spans="1:19" ht="12.75" customHeight="1" x14ac:dyDescent="0.2">
      <c r="A442" s="5"/>
      <c r="C442" s="1" t="s">
        <v>241</v>
      </c>
      <c r="D442" s="1"/>
      <c r="E442" s="32">
        <f t="shared" si="78"/>
        <v>154121.18</v>
      </c>
      <c r="G442" s="54">
        <v>0</v>
      </c>
      <c r="H442" s="53"/>
      <c r="I442" s="54">
        <v>154121.18</v>
      </c>
      <c r="J442" s="53"/>
      <c r="K442" s="54">
        <v>0</v>
      </c>
      <c r="L442" s="53"/>
      <c r="M442" s="54">
        <v>24694.48</v>
      </c>
      <c r="N442" s="53"/>
      <c r="O442" s="54">
        <v>129426.7</v>
      </c>
      <c r="P442" s="53"/>
      <c r="Q442" s="54">
        <v>0</v>
      </c>
      <c r="R442" s="51">
        <f t="shared" si="79"/>
        <v>0</v>
      </c>
      <c r="S442" s="54">
        <f t="shared" si="80"/>
        <v>0</v>
      </c>
    </row>
    <row r="443" spans="1:19" ht="12.75" customHeight="1" x14ac:dyDescent="0.2">
      <c r="A443" s="5"/>
      <c r="C443" s="1" t="s">
        <v>240</v>
      </c>
      <c r="D443" s="1"/>
      <c r="E443" s="32">
        <f t="shared" si="78"/>
        <v>139663.71</v>
      </c>
      <c r="G443" s="54">
        <v>0</v>
      </c>
      <c r="H443" s="53"/>
      <c r="I443" s="54">
        <v>139663.71</v>
      </c>
      <c r="J443" s="53"/>
      <c r="K443" s="54">
        <v>0</v>
      </c>
      <c r="L443" s="53"/>
      <c r="M443" s="54">
        <v>0</v>
      </c>
      <c r="N443" s="53"/>
      <c r="O443" s="54">
        <v>209637.71</v>
      </c>
      <c r="P443" s="53"/>
      <c r="Q443" s="54">
        <v>69974</v>
      </c>
      <c r="R443" s="51">
        <f t="shared" si="79"/>
        <v>-139948</v>
      </c>
      <c r="S443" s="54">
        <f t="shared" si="80"/>
        <v>0</v>
      </c>
    </row>
    <row r="444" spans="1:19" ht="12.75" customHeight="1" x14ac:dyDescent="0.2">
      <c r="A444" s="5"/>
      <c r="C444" s="1" t="s">
        <v>207</v>
      </c>
      <c r="D444" s="1"/>
      <c r="E444" s="32">
        <f t="shared" si="78"/>
        <v>3287347.04</v>
      </c>
      <c r="G444" s="54">
        <v>275487.18</v>
      </c>
      <c r="H444" s="53"/>
      <c r="I444" s="54">
        <v>3005966.81</v>
      </c>
      <c r="J444" s="53"/>
      <c r="K444" s="54">
        <v>5893.05</v>
      </c>
      <c r="L444" s="53"/>
      <c r="M444" s="54">
        <v>1459912.44</v>
      </c>
      <c r="N444" s="53"/>
      <c r="O444" s="54">
        <v>2786367.19</v>
      </c>
      <c r="P444" s="53"/>
      <c r="Q444" s="54">
        <v>958932.59</v>
      </c>
      <c r="R444" s="51">
        <f t="shared" si="79"/>
        <v>-1917865.1799999997</v>
      </c>
      <c r="S444" s="54">
        <f t="shared" si="80"/>
        <v>0</v>
      </c>
    </row>
    <row r="445" spans="1:19" ht="12.75" customHeight="1" x14ac:dyDescent="0.2">
      <c r="A445" s="5"/>
      <c r="C445" s="1" t="s">
        <v>235</v>
      </c>
      <c r="D445" s="1"/>
      <c r="E445" s="32">
        <f t="shared" si="78"/>
        <v>-19758.73</v>
      </c>
      <c r="G445" s="54">
        <v>0</v>
      </c>
      <c r="H445" s="53"/>
      <c r="I445" s="54">
        <v>-19758.73</v>
      </c>
      <c r="J445" s="53"/>
      <c r="K445" s="54">
        <v>0</v>
      </c>
      <c r="L445" s="53"/>
      <c r="M445" s="54">
        <v>41094.339999999997</v>
      </c>
      <c r="N445" s="53"/>
      <c r="O445" s="54">
        <v>239218.04</v>
      </c>
      <c r="P445" s="53"/>
      <c r="Q445" s="54">
        <v>300071.11</v>
      </c>
      <c r="R445" s="51">
        <f t="shared" si="79"/>
        <v>-600142.22</v>
      </c>
      <c r="S445" s="54">
        <f t="shared" si="80"/>
        <v>0</v>
      </c>
    </row>
    <row r="446" spans="1:19" ht="12.75" customHeight="1" x14ac:dyDescent="0.2">
      <c r="A446" s="5"/>
      <c r="C446" s="1" t="s">
        <v>208</v>
      </c>
      <c r="D446" s="1"/>
      <c r="E446" s="32">
        <f t="shared" si="78"/>
        <v>24422355.57</v>
      </c>
      <c r="G446" s="54">
        <v>0</v>
      </c>
      <c r="H446" s="53"/>
      <c r="I446" s="54">
        <f>6670111.84+17752243.73</f>
        <v>24422355.57</v>
      </c>
      <c r="J446" s="53"/>
      <c r="K446" s="54">
        <v>0</v>
      </c>
      <c r="L446" s="53"/>
      <c r="M446" s="54">
        <f>-10642238.63+17752243.73</f>
        <v>7110005.0999999996</v>
      </c>
      <c r="N446" s="53"/>
      <c r="O446" s="54">
        <v>17326841.469999999</v>
      </c>
      <c r="P446" s="53"/>
      <c r="Q446" s="54">
        <v>14491</v>
      </c>
      <c r="R446" s="51">
        <f t="shared" si="79"/>
        <v>-28982</v>
      </c>
      <c r="S446" s="54">
        <f t="shared" si="80"/>
        <v>0</v>
      </c>
    </row>
    <row r="447" spans="1:19" ht="12.75" customHeight="1" x14ac:dyDescent="0.2">
      <c r="A447" s="5"/>
      <c r="C447" s="1" t="s">
        <v>239</v>
      </c>
      <c r="D447" s="1"/>
      <c r="E447" s="32">
        <f t="shared" si="78"/>
        <v>399034.65</v>
      </c>
      <c r="G447" s="54">
        <v>0</v>
      </c>
      <c r="H447" s="53"/>
      <c r="I447" s="54">
        <v>399034.65</v>
      </c>
      <c r="J447" s="53"/>
      <c r="K447" s="54">
        <v>0</v>
      </c>
      <c r="L447" s="53"/>
      <c r="M447" s="54">
        <v>227411.96</v>
      </c>
      <c r="N447" s="53"/>
      <c r="O447" s="54">
        <v>171622.69</v>
      </c>
      <c r="P447" s="53"/>
      <c r="Q447" s="54">
        <v>0</v>
      </c>
      <c r="R447" s="51">
        <f t="shared" si="79"/>
        <v>2.9103830456733704E-11</v>
      </c>
      <c r="S447" s="54">
        <f t="shared" si="80"/>
        <v>2.9103830456733704E-11</v>
      </c>
    </row>
    <row r="448" spans="1:19" ht="12.75" customHeight="1" x14ac:dyDescent="0.2">
      <c r="A448" s="5"/>
      <c r="C448" s="1" t="s">
        <v>100</v>
      </c>
      <c r="D448" s="1"/>
      <c r="E448" s="56">
        <f>G448+I448+K448</f>
        <v>45995.539999999979</v>
      </c>
      <c r="G448" s="55">
        <v>-220510.43</v>
      </c>
      <c r="H448" s="53"/>
      <c r="I448" s="55">
        <v>266505.96999999997</v>
      </c>
      <c r="J448" s="53"/>
      <c r="K448" s="55">
        <v>0</v>
      </c>
      <c r="L448" s="53"/>
      <c r="M448" s="55">
        <v>23322.94</v>
      </c>
      <c r="N448" s="53"/>
      <c r="O448" s="55">
        <v>22672.6</v>
      </c>
      <c r="P448" s="53"/>
      <c r="Q448" s="55">
        <v>0</v>
      </c>
      <c r="R448" s="51">
        <f>E448-M448-O448-Q448</f>
        <v>-1.8189894035458565E-11</v>
      </c>
      <c r="S448" s="54">
        <f t="shared" si="80"/>
        <v>-1.8189894035458565E-11</v>
      </c>
    </row>
    <row r="449" spans="1:19" ht="12.75" customHeight="1" x14ac:dyDescent="0.2">
      <c r="A449" s="35"/>
      <c r="G449" s="32" t="s">
        <v>19</v>
      </c>
    </row>
    <row r="450" spans="1:19" ht="12.75" customHeight="1" x14ac:dyDescent="0.2">
      <c r="A450" s="5"/>
      <c r="B450" s="5"/>
      <c r="C450" s="5"/>
      <c r="D450" s="1" t="s">
        <v>2</v>
      </c>
      <c r="E450" s="6">
        <f>G450+I450+K450</f>
        <v>31266414.629999995</v>
      </c>
      <c r="G450" s="6">
        <f>SUM(G439:G448)</f>
        <v>69871.219999999972</v>
      </c>
      <c r="H450" s="6"/>
      <c r="I450" s="6">
        <f>SUM(I439:I448)</f>
        <v>31177535.379999995</v>
      </c>
      <c r="K450" s="6">
        <f>SUM(K439:K448)</f>
        <v>19008.03</v>
      </c>
      <c r="M450" s="6">
        <f>SUM(M439:M448)</f>
        <v>11486616.189999999</v>
      </c>
      <c r="O450" s="6">
        <f>SUM(O439:O448)</f>
        <v>22543757</v>
      </c>
      <c r="Q450" s="6">
        <f>SUM(Q439:Q448)</f>
        <v>2763958.56</v>
      </c>
      <c r="R450" s="51">
        <f>E450-G450-I450-K450</f>
        <v>1.1932570487260818E-9</v>
      </c>
      <c r="S450" s="54">
        <f>E450-M450-O450+Q450</f>
        <v>0</v>
      </c>
    </row>
    <row r="451" spans="1:19" ht="12.75" customHeight="1" x14ac:dyDescent="0.2">
      <c r="A451" s="5"/>
      <c r="B451" s="5"/>
      <c r="C451" s="5"/>
      <c r="D451" s="1"/>
      <c r="E451" s="36"/>
      <c r="G451" s="36"/>
      <c r="H451" s="36"/>
      <c r="I451" s="36"/>
      <c r="K451" s="36"/>
      <c r="M451" s="36"/>
      <c r="O451" s="36"/>
      <c r="Q451" s="36"/>
      <c r="R451" s="51"/>
    </row>
    <row r="452" spans="1:19" ht="12.75" customHeight="1" x14ac:dyDescent="0.2">
      <c r="A452" s="5"/>
      <c r="B452" s="5"/>
      <c r="C452" s="5"/>
      <c r="D452" s="1" t="s">
        <v>209</v>
      </c>
      <c r="E452" s="55">
        <f>E436+E450</f>
        <v>100894585.13</v>
      </c>
      <c r="G452" s="55">
        <f>G436+G450</f>
        <v>271189.43999999994</v>
      </c>
      <c r="H452" s="53"/>
      <c r="I452" s="55">
        <f>I436+I450</f>
        <v>100525394.8</v>
      </c>
      <c r="J452" s="53"/>
      <c r="K452" s="55">
        <f>K436+K450</f>
        <v>98000.89</v>
      </c>
      <c r="L452" s="53"/>
      <c r="M452" s="55">
        <f>M436+M450</f>
        <v>40712656.979999997</v>
      </c>
      <c r="N452" s="53"/>
      <c r="O452" s="55">
        <f>O436+O450</f>
        <v>62897278.259999998</v>
      </c>
      <c r="P452" s="53"/>
      <c r="Q452" s="55">
        <f>Q436+Q450</f>
        <v>2715350.11</v>
      </c>
      <c r="R452" s="51">
        <f>E452-M452-O452-Q452</f>
        <v>-5430700.2199999988</v>
      </c>
      <c r="S452" s="54">
        <f>E452-M452-O452+Q452</f>
        <v>0</v>
      </c>
    </row>
    <row r="453" spans="1:19" ht="12.75" customHeight="1" x14ac:dyDescent="0.2">
      <c r="A453" s="5"/>
      <c r="B453" s="5"/>
      <c r="C453" s="35"/>
      <c r="D453" s="35"/>
    </row>
    <row r="454" spans="1:19" ht="12.75" customHeight="1" x14ac:dyDescent="0.2">
      <c r="A454" s="33" t="s">
        <v>200</v>
      </c>
      <c r="E454" s="6">
        <f>G454+I454+K454</f>
        <v>166511010.99000001</v>
      </c>
      <c r="G454" s="55">
        <v>15028065.470000001</v>
      </c>
      <c r="H454" s="53"/>
      <c r="I454" s="55">
        <v>100463330.51000001</v>
      </c>
      <c r="J454" s="53"/>
      <c r="K454" s="55">
        <v>51019615.009999998</v>
      </c>
      <c r="L454" s="53"/>
      <c r="M454" s="55">
        <v>0</v>
      </c>
      <c r="N454" s="53"/>
      <c r="O454" s="55">
        <v>166511010.99000001</v>
      </c>
      <c r="P454" s="53"/>
      <c r="Q454" s="55">
        <v>0</v>
      </c>
      <c r="R454" s="51">
        <f>E454-M454-O454-Q454</f>
        <v>0</v>
      </c>
      <c r="S454" s="54">
        <f>E454-M454-O454+Q454</f>
        <v>0</v>
      </c>
    </row>
    <row r="455" spans="1:19" ht="12.75" customHeight="1" x14ac:dyDescent="0.2">
      <c r="A455" s="33"/>
      <c r="E455" s="36"/>
      <c r="G455" s="41"/>
      <c r="H455" s="39"/>
      <c r="I455" s="41"/>
      <c r="J455" s="39"/>
      <c r="K455" s="41"/>
      <c r="L455" s="39"/>
      <c r="M455" s="41"/>
      <c r="N455" s="39"/>
      <c r="O455" s="41"/>
      <c r="P455" s="39"/>
      <c r="Q455" s="41"/>
    </row>
    <row r="456" spans="1:19" ht="12.75" customHeight="1" x14ac:dyDescent="0.2">
      <c r="A456" s="33"/>
      <c r="C456" s="1" t="s">
        <v>225</v>
      </c>
      <c r="D456" s="1"/>
      <c r="E456" s="56">
        <f>G456+I456+K456</f>
        <v>-85019870</v>
      </c>
      <c r="G456" s="55">
        <v>0</v>
      </c>
      <c r="H456" s="53"/>
      <c r="I456" s="55">
        <v>-85019870</v>
      </c>
      <c r="J456" s="53"/>
      <c r="K456" s="55">
        <v>0</v>
      </c>
      <c r="L456" s="53"/>
      <c r="M456" s="55">
        <v>0</v>
      </c>
      <c r="N456" s="53"/>
      <c r="O456" s="55">
        <v>-85019870</v>
      </c>
      <c r="P456" s="53"/>
      <c r="Q456" s="55">
        <v>0</v>
      </c>
      <c r="R456" s="51">
        <f>E456-M456-O456-Q456</f>
        <v>0</v>
      </c>
      <c r="S456" s="54">
        <f>E456-M456-O456+Q456</f>
        <v>0</v>
      </c>
    </row>
    <row r="457" spans="1:19" ht="12.75" customHeight="1" x14ac:dyDescent="0.2">
      <c r="A457" s="33"/>
      <c r="E457" s="36"/>
      <c r="G457" s="41"/>
      <c r="H457" s="39"/>
      <c r="I457" s="41"/>
      <c r="J457" s="39"/>
      <c r="K457" s="41"/>
      <c r="L457" s="39"/>
      <c r="M457" s="41"/>
      <c r="N457" s="39"/>
      <c r="O457" s="41"/>
      <c r="P457" s="39"/>
      <c r="Q457" s="41"/>
    </row>
    <row r="458" spans="1:19" ht="12.75" customHeight="1" x14ac:dyDescent="0.2">
      <c r="A458" s="33"/>
      <c r="D458" s="1" t="s">
        <v>224</v>
      </c>
      <c r="E458" s="6">
        <f>SUM(E454:E456)</f>
        <v>81491140.99000001</v>
      </c>
      <c r="G458" s="6">
        <f>SUM(G454:G456)</f>
        <v>15028065.470000001</v>
      </c>
      <c r="I458" s="6">
        <f>SUM(I454:I456)</f>
        <v>15443460.510000005</v>
      </c>
      <c r="K458" s="6">
        <f>SUM(K454:K456)</f>
        <v>51019615.009999998</v>
      </c>
      <c r="M458" s="6">
        <f>SUM(M454:M456)</f>
        <v>0</v>
      </c>
      <c r="O458" s="6">
        <f>SUM(O454:O456)</f>
        <v>81491140.99000001</v>
      </c>
      <c r="Q458" s="6">
        <f>SUM(Q454:Q456)</f>
        <v>0</v>
      </c>
      <c r="R458" s="51">
        <f>E458-G458-I458-K458</f>
        <v>0</v>
      </c>
      <c r="S458" s="54">
        <f>E458-M458-O458+Q458</f>
        <v>0</v>
      </c>
    </row>
    <row r="459" spans="1:19" ht="12.75" customHeight="1" x14ac:dyDescent="0.2">
      <c r="A459" s="40"/>
    </row>
    <row r="460" spans="1:19" ht="12.75" customHeight="1" x14ac:dyDescent="0.2">
      <c r="A460" s="5"/>
      <c r="B460" s="5"/>
      <c r="C460" s="5"/>
      <c r="D460" s="1" t="s">
        <v>246</v>
      </c>
      <c r="E460" s="6">
        <f>E14+E30+E67+E178+E181+E193+E202+E207+E215+E295+E305+E309+E313+E335+E374+E425+E427+E452+E458</f>
        <v>899152706.79000008</v>
      </c>
      <c r="G460" s="6">
        <f>G14+G30+G67+G178+G181+G193+G202+G207+G215+G295+G305+G309+G313+G335+G374+G425+G427+G452+G458</f>
        <v>280466881.82999998</v>
      </c>
      <c r="H460" s="8"/>
      <c r="I460" s="6">
        <f>I14+I30+I67+I178+I181+I193+I202+I207+I215+I295+I305+I309+I313+I335+I374+I425+I427+I452+I458</f>
        <v>402248837.30000007</v>
      </c>
      <c r="J460" s="7"/>
      <c r="K460" s="6">
        <f>K14+K30+K67+K178+K181+K193+K202+K207+K215+K295+K305+K309+K313+K335+K374+K425+K427+K452+K458</f>
        <v>216436987.66</v>
      </c>
      <c r="L460" s="8"/>
      <c r="M460" s="6">
        <f>M14+M30+M67+M178+M181+M193+M202+M207+M215+M295+M305+M309+M313+M335+M374+M425+M427+M452+M458</f>
        <v>455373109.63999999</v>
      </c>
      <c r="N460" s="8"/>
      <c r="O460" s="6">
        <f>O14+O30+O67+O178+O181+O193+O202+O207+O215+O295+O305+O309+O313+O335+O374+O425+O427+O452+O458</f>
        <v>542959665.38999999</v>
      </c>
      <c r="P460" s="7"/>
      <c r="Q460" s="6">
        <f>Q14+Q30+Q67+Q178+Q181+Q193+Q202+Q207+Q215+Q295+Q305+Q309+Q313+Q335+Q374+Q425+Q427+Q452+Q458</f>
        <v>99180068.24000001</v>
      </c>
      <c r="R460" s="51">
        <f>E460-G460-I460-K460</f>
        <v>0</v>
      </c>
      <c r="S460" s="54">
        <f>E460-M460-O460+Q460</f>
        <v>1.1920928955078125E-7</v>
      </c>
    </row>
    <row r="461" spans="1:19" ht="12.75" customHeight="1" x14ac:dyDescent="0.2">
      <c r="A461" s="35"/>
    </row>
    <row r="462" spans="1:19" s="76" customFormat="1" ht="12.75" customHeight="1" x14ac:dyDescent="0.2">
      <c r="C462" s="57" t="s">
        <v>226</v>
      </c>
      <c r="D462" s="57"/>
      <c r="E462" s="77">
        <f>G462+I462+K462</f>
        <v>-40564256.170000002</v>
      </c>
      <c r="F462" s="78"/>
      <c r="G462" s="56">
        <v>-27911270.900000002</v>
      </c>
      <c r="H462" s="56"/>
      <c r="I462" s="56">
        <v>-4622307.08</v>
      </c>
      <c r="J462" s="56"/>
      <c r="K462" s="56">
        <v>-8030678.1899999995</v>
      </c>
      <c r="L462" s="56"/>
      <c r="M462" s="56">
        <v>-19255123.59</v>
      </c>
      <c r="N462" s="56"/>
      <c r="O462" s="56">
        <v>-21309132.579999998</v>
      </c>
      <c r="P462" s="56"/>
      <c r="Q462" s="56">
        <v>0</v>
      </c>
      <c r="R462" s="51">
        <f>E462-M462-O462-Q462</f>
        <v>-3.7252902984619141E-9</v>
      </c>
      <c r="S462" s="54">
        <f>E462-M462-O462+Q462</f>
        <v>-3.7252902984619141E-9</v>
      </c>
    </row>
    <row r="463" spans="1:19" ht="12.75" customHeight="1" x14ac:dyDescent="0.2">
      <c r="C463" s="1"/>
      <c r="D463" s="1"/>
      <c r="E463" s="36"/>
      <c r="F463" s="42"/>
      <c r="G463" s="54"/>
      <c r="H463" s="53"/>
      <c r="I463" s="54"/>
      <c r="J463" s="53"/>
      <c r="K463" s="54"/>
      <c r="L463" s="53"/>
      <c r="M463" s="54"/>
      <c r="N463" s="53"/>
      <c r="O463" s="54"/>
      <c r="P463" s="53"/>
      <c r="Q463" s="54"/>
      <c r="R463" s="51"/>
      <c r="S463" s="54"/>
    </row>
    <row r="464" spans="1:19" s="76" customFormat="1" ht="12.75" customHeight="1" x14ac:dyDescent="0.2">
      <c r="A464" s="75" t="s">
        <v>296</v>
      </c>
      <c r="C464" s="57"/>
      <c r="D464" s="57"/>
      <c r="E464" s="77">
        <f>G464+I464+K464</f>
        <v>15903845.76</v>
      </c>
      <c r="F464" s="78"/>
      <c r="G464" s="55">
        <v>6900960.5700000003</v>
      </c>
      <c r="H464" s="53"/>
      <c r="I464" s="55">
        <v>8993881.1899999995</v>
      </c>
      <c r="J464" s="53"/>
      <c r="K464" s="55">
        <v>9004</v>
      </c>
      <c r="L464" s="53"/>
      <c r="M464" s="55">
        <v>0</v>
      </c>
      <c r="N464" s="53"/>
      <c r="O464" s="55">
        <v>15903845.76</v>
      </c>
      <c r="P464" s="53"/>
      <c r="Q464" s="55">
        <v>0</v>
      </c>
      <c r="R464" s="51"/>
      <c r="S464" s="54"/>
    </row>
    <row r="465" spans="1:19" ht="12.75" customHeight="1" x14ac:dyDescent="0.2">
      <c r="C465" s="1"/>
      <c r="D465" s="1"/>
      <c r="E465" s="36"/>
      <c r="F465" s="42"/>
      <c r="G465" s="54"/>
      <c r="H465" s="53"/>
      <c r="I465" s="54"/>
      <c r="J465" s="53"/>
      <c r="K465" s="54"/>
      <c r="L465" s="53"/>
      <c r="M465" s="54"/>
      <c r="N465" s="53"/>
      <c r="O465" s="54"/>
      <c r="P465" s="53"/>
      <c r="Q465" s="54"/>
      <c r="R465" s="51"/>
      <c r="S465" s="54"/>
    </row>
    <row r="466" spans="1:19" ht="13.5" thickBot="1" x14ac:dyDescent="0.25">
      <c r="D466" s="1" t="s">
        <v>211</v>
      </c>
      <c r="E466" s="47">
        <f>+E460+E462+E464</f>
        <v>874492296.38000011</v>
      </c>
      <c r="G466" s="47">
        <f>+G460+G462+G464</f>
        <v>259456571.49999997</v>
      </c>
      <c r="H466" s="39"/>
      <c r="I466" s="47">
        <f>+I460+I462+I464</f>
        <v>406620411.41000009</v>
      </c>
      <c r="J466" s="7"/>
      <c r="K466" s="47">
        <f>+K460+K462+K464</f>
        <v>208415313.47</v>
      </c>
      <c r="L466" s="39"/>
      <c r="M466" s="47">
        <f>+M460+M462+M464</f>
        <v>436117986.05000001</v>
      </c>
      <c r="N466" s="39"/>
      <c r="O466" s="47">
        <f>+O460+O462+O464</f>
        <v>537554378.57000005</v>
      </c>
      <c r="P466" s="7"/>
      <c r="Q466" s="47">
        <f>+Q460+Q462+Q464</f>
        <v>99180068.24000001</v>
      </c>
      <c r="R466" s="51">
        <f>E466-G466-I466-K466</f>
        <v>0</v>
      </c>
      <c r="S466" s="54">
        <f>E466-M466-O466+Q466</f>
        <v>0</v>
      </c>
    </row>
    <row r="467" spans="1:19" ht="12.75" customHeight="1" thickTop="1" x14ac:dyDescent="0.2">
      <c r="D467" s="27"/>
    </row>
    <row r="468" spans="1:19" ht="12.75" customHeight="1" thickBot="1" x14ac:dyDescent="0.25">
      <c r="D468" s="81" t="s">
        <v>342</v>
      </c>
      <c r="E468" s="79">
        <f>E466/1000-CFRX3221!N74</f>
        <v>1.2963800000725314</v>
      </c>
      <c r="F468" s="82"/>
      <c r="G468" s="80">
        <f>G466/1000-CFRX3221!B74</f>
        <v>-0.42850000003818423</v>
      </c>
    </row>
    <row r="469" spans="1:19" s="66" customFormat="1" ht="12.75" customHeight="1" thickTop="1" x14ac:dyDescent="0.2">
      <c r="A469" s="58"/>
      <c r="B469" s="59"/>
      <c r="C469" s="60"/>
      <c r="D469" s="60"/>
      <c r="E469" s="73"/>
      <c r="F469" s="62"/>
      <c r="G469" s="63"/>
      <c r="H469" s="64"/>
      <c r="I469" s="63"/>
      <c r="J469" s="64"/>
      <c r="K469" s="63"/>
      <c r="L469" s="64"/>
      <c r="M469" s="63"/>
      <c r="N469" s="64"/>
      <c r="O469" s="63"/>
      <c r="P469" s="64"/>
      <c r="Q469" s="63"/>
      <c r="R469" s="65"/>
    </row>
    <row r="470" spans="1:19" s="66" customFormat="1" ht="12.75" customHeight="1" x14ac:dyDescent="0.2">
      <c r="A470" s="58"/>
      <c r="B470" s="59"/>
      <c r="D470" s="60"/>
      <c r="E470" s="74"/>
      <c r="F470" s="62"/>
      <c r="G470" s="63"/>
      <c r="H470" s="64"/>
      <c r="I470" s="63"/>
      <c r="J470" s="64"/>
      <c r="K470" s="63"/>
      <c r="L470" s="64"/>
      <c r="M470" s="63"/>
      <c r="N470" s="64"/>
      <c r="O470" s="63"/>
      <c r="P470" s="64"/>
      <c r="Q470" s="63"/>
      <c r="R470" s="65"/>
    </row>
    <row r="471" spans="1:19" s="66" customFormat="1" ht="12.75" customHeight="1" x14ac:dyDescent="0.2">
      <c r="A471" s="58"/>
      <c r="B471" s="59"/>
      <c r="D471" s="60"/>
      <c r="E471" s="61"/>
      <c r="F471" s="62"/>
      <c r="G471" s="63"/>
      <c r="H471" s="64"/>
      <c r="I471" s="63"/>
      <c r="J471" s="64"/>
      <c r="K471" s="63"/>
      <c r="L471" s="64"/>
      <c r="M471" s="63"/>
      <c r="N471" s="64"/>
      <c r="O471" s="63"/>
      <c r="P471" s="64"/>
      <c r="Q471" s="63"/>
      <c r="R471" s="65"/>
    </row>
    <row r="472" spans="1:19" s="66" customFormat="1" ht="12.75" customHeight="1" x14ac:dyDescent="0.2">
      <c r="A472" s="59"/>
      <c r="B472" s="58"/>
      <c r="D472" s="60"/>
      <c r="E472" s="61"/>
      <c r="F472" s="62"/>
      <c r="G472" s="63"/>
      <c r="H472" s="64"/>
      <c r="I472" s="63"/>
      <c r="J472" s="64"/>
      <c r="K472" s="63"/>
      <c r="L472" s="64"/>
      <c r="M472" s="63"/>
      <c r="N472" s="64"/>
      <c r="O472" s="63"/>
      <c r="P472" s="64"/>
      <c r="Q472" s="63"/>
      <c r="R472" s="65"/>
    </row>
    <row r="473" spans="1:19" s="66" customFormat="1" ht="12.75" customHeight="1" x14ac:dyDescent="0.2">
      <c r="A473" s="58"/>
      <c r="D473" s="60"/>
      <c r="E473" s="61"/>
      <c r="F473" s="62"/>
      <c r="G473" s="63"/>
      <c r="H473" s="64"/>
      <c r="I473" s="63"/>
      <c r="J473" s="64"/>
      <c r="K473" s="63"/>
      <c r="L473" s="64"/>
      <c r="M473" s="63"/>
      <c r="N473" s="64"/>
      <c r="O473" s="63"/>
      <c r="P473" s="64"/>
      <c r="Q473" s="63"/>
      <c r="R473" s="65"/>
    </row>
    <row r="474" spans="1:19" s="66" customFormat="1" ht="12.75" customHeight="1" x14ac:dyDescent="0.2">
      <c r="A474" s="59"/>
      <c r="D474" s="60"/>
      <c r="E474" s="61"/>
      <c r="F474" s="62"/>
      <c r="G474" s="63"/>
      <c r="H474" s="64"/>
      <c r="I474" s="63"/>
      <c r="J474" s="64"/>
      <c r="K474" s="63"/>
      <c r="L474" s="64"/>
      <c r="M474" s="63"/>
      <c r="N474" s="64"/>
      <c r="O474" s="63"/>
      <c r="P474" s="64"/>
      <c r="Q474" s="63"/>
      <c r="R474" s="65"/>
    </row>
    <row r="475" spans="1:19" s="66" customFormat="1" ht="12.75" customHeight="1" x14ac:dyDescent="0.2">
      <c r="A475" s="59"/>
      <c r="D475" s="60"/>
      <c r="E475" s="61"/>
      <c r="F475" s="62"/>
      <c r="G475" s="63"/>
      <c r="H475" s="64"/>
      <c r="I475" s="63"/>
      <c r="J475" s="64"/>
      <c r="K475" s="63"/>
      <c r="L475" s="64"/>
      <c r="M475" s="63"/>
      <c r="N475" s="64"/>
      <c r="O475" s="63"/>
      <c r="P475" s="64"/>
      <c r="Q475" s="63"/>
      <c r="R475" s="65"/>
    </row>
    <row r="476" spans="1:19" s="66" customFormat="1" ht="12.75" customHeight="1" x14ac:dyDescent="0.2">
      <c r="A476" s="59"/>
      <c r="D476" s="60"/>
      <c r="E476" s="61"/>
      <c r="F476" s="62"/>
      <c r="G476" s="63"/>
      <c r="H476" s="64"/>
      <c r="I476" s="63"/>
      <c r="J476" s="64"/>
      <c r="K476" s="63"/>
      <c r="L476" s="64"/>
      <c r="M476" s="63"/>
      <c r="N476" s="64"/>
      <c r="O476" s="63"/>
      <c r="P476" s="64"/>
      <c r="Q476" s="63"/>
      <c r="R476" s="65"/>
    </row>
    <row r="478" spans="1:19" ht="12.75" customHeight="1" x14ac:dyDescent="0.2">
      <c r="A478" s="33"/>
    </row>
    <row r="479" spans="1:19" ht="12.75" customHeight="1" x14ac:dyDescent="0.2">
      <c r="D479" s="72"/>
      <c r="E479" s="51"/>
      <c r="F479" s="42"/>
      <c r="G479" s="54"/>
      <c r="H479" s="53"/>
      <c r="I479" s="54"/>
      <c r="J479" s="53"/>
      <c r="K479" s="54"/>
      <c r="L479" s="53"/>
      <c r="M479" s="54"/>
      <c r="N479" s="53"/>
      <c r="O479" s="54"/>
      <c r="P479" s="53"/>
      <c r="Q479" s="54"/>
      <c r="R479" s="51"/>
    </row>
    <row r="480" spans="1:19" ht="12.75" customHeight="1" x14ac:dyDescent="0.2">
      <c r="D480" s="72"/>
      <c r="E480" s="51"/>
      <c r="F480" s="42"/>
      <c r="G480" s="54"/>
      <c r="H480" s="53"/>
      <c r="I480" s="54"/>
      <c r="J480" s="53"/>
      <c r="K480" s="54"/>
      <c r="L480" s="53"/>
      <c r="M480" s="54"/>
      <c r="N480" s="53"/>
      <c r="O480" s="54"/>
      <c r="P480" s="53"/>
      <c r="Q480" s="54"/>
      <c r="R480" s="51"/>
    </row>
    <row r="481" spans="4:18" ht="12.75" customHeight="1" x14ac:dyDescent="0.2">
      <c r="D481" s="72"/>
      <c r="E481" s="51"/>
      <c r="F481" s="42"/>
      <c r="G481" s="54"/>
      <c r="H481" s="53"/>
      <c r="I481" s="54"/>
      <c r="J481" s="53"/>
      <c r="K481" s="54"/>
      <c r="L481" s="53"/>
      <c r="M481" s="54"/>
      <c r="N481" s="53"/>
      <c r="O481" s="54"/>
      <c r="P481" s="53"/>
      <c r="Q481" s="54"/>
      <c r="R481" s="51"/>
    </row>
    <row r="482" spans="4:18" ht="12.75" customHeight="1" x14ac:dyDescent="0.2">
      <c r="D482" s="72"/>
      <c r="E482" s="51"/>
      <c r="F482" s="42"/>
      <c r="G482" s="54"/>
      <c r="H482" s="53"/>
      <c r="I482" s="54"/>
      <c r="J482" s="53"/>
      <c r="K482" s="54"/>
      <c r="L482" s="53"/>
      <c r="M482" s="54"/>
      <c r="N482" s="53"/>
      <c r="O482" s="54"/>
      <c r="P482" s="53"/>
      <c r="Q482" s="54"/>
      <c r="R482" s="51"/>
    </row>
    <row r="483" spans="4:18" ht="12.75" customHeight="1" x14ac:dyDescent="0.2">
      <c r="J483" s="7"/>
      <c r="P483" s="7"/>
    </row>
  </sheetData>
  <phoneticPr fontId="0" type="noConversion"/>
  <printOptions horizontalCentered="1"/>
  <pageMargins left="0.59" right="0.34" top="1.07" bottom="0.5" header="0.41" footer="0.25"/>
  <pageSetup scale="78" fitToHeight="8" pageOrder="overThenDown" orientation="portrait" r:id="rId1"/>
  <headerFooter alignWithMargins="0">
    <oddHeader>&amp;L
&amp;"Times New Roman,Regular"
   (Dollars in Thousands)&amp;C&amp;"Times New Roman,Regular"
Santa Barbara
CURRENT FUNDS EXPENDITURES BY DEPARTMENT&amp;R
&amp;"Times New Roman,Regular"
2015-16 Schedule 9-C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5" workbookViewId="0">
      <selection activeCell="D28" sqref="D28"/>
    </sheetView>
  </sheetViews>
  <sheetFormatPr defaultRowHeight="12" x14ac:dyDescent="0.15"/>
  <sheetData>
    <row r="1" spans="1:14" x14ac:dyDescent="0.15">
      <c r="A1" s="92" t="s">
        <v>297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x14ac:dyDescent="0.15">
      <c r="A2" s="92" t="s">
        <v>298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</row>
    <row r="3" spans="1:14" x14ac:dyDescent="0.15">
      <c r="A3" s="92" t="s">
        <v>299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14" x14ac:dyDescent="0.15">
      <c r="A4" s="92" t="s">
        <v>300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14" x14ac:dyDescent="0.15">
      <c r="A5" s="92" t="s">
        <v>301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14" x14ac:dyDescent="0.1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spans="1:14" x14ac:dyDescent="0.15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</row>
    <row r="8" spans="1:14" x14ac:dyDescent="0.1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</row>
    <row r="9" spans="1:14" x14ac:dyDescent="0.15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</row>
    <row r="10" spans="1:14" ht="63" x14ac:dyDescent="0.15">
      <c r="A10" s="84" t="s">
        <v>302</v>
      </c>
      <c r="B10" s="86" t="s">
        <v>303</v>
      </c>
      <c r="C10" s="86" t="s">
        <v>304</v>
      </c>
      <c r="D10" s="86" t="s">
        <v>305</v>
      </c>
      <c r="E10" s="86" t="s">
        <v>306</v>
      </c>
      <c r="F10" s="86" t="s">
        <v>307</v>
      </c>
      <c r="G10" s="86" t="s">
        <v>308</v>
      </c>
      <c r="H10" s="86" t="s">
        <v>309</v>
      </c>
      <c r="I10" s="86" t="s">
        <v>310</v>
      </c>
      <c r="J10" s="86" t="s">
        <v>311</v>
      </c>
      <c r="K10" s="86" t="s">
        <v>312</v>
      </c>
      <c r="L10" s="86" t="s">
        <v>313</v>
      </c>
      <c r="M10" s="86" t="s">
        <v>314</v>
      </c>
      <c r="N10" s="86" t="s">
        <v>315</v>
      </c>
    </row>
    <row r="11" spans="1:14" x14ac:dyDescent="0.15">
      <c r="A11" s="85" t="s">
        <v>316</v>
      </c>
      <c r="B11" s="87">
        <v>151820</v>
      </c>
      <c r="C11" s="87">
        <v>104477</v>
      </c>
      <c r="D11" s="87">
        <v>216</v>
      </c>
      <c r="E11" s="87">
        <v>1279</v>
      </c>
      <c r="F11" s="87"/>
      <c r="G11" s="87">
        <v>6029</v>
      </c>
      <c r="H11" s="87">
        <v>1804</v>
      </c>
      <c r="I11" s="87">
        <v>4194</v>
      </c>
      <c r="J11" s="87"/>
      <c r="K11" s="87"/>
      <c r="L11" s="87">
        <v>1383</v>
      </c>
      <c r="M11" s="87">
        <v>692</v>
      </c>
      <c r="N11" s="88">
        <v>271894</v>
      </c>
    </row>
    <row r="12" spans="1:14" ht="27.75" thickBot="1" x14ac:dyDescent="0.2">
      <c r="A12" s="85" t="s">
        <v>317</v>
      </c>
      <c r="B12" s="87">
        <v>-2139</v>
      </c>
      <c r="C12" s="87">
        <v>-31</v>
      </c>
      <c r="D12" s="87"/>
      <c r="E12" s="87"/>
      <c r="F12" s="87">
        <v>-50</v>
      </c>
      <c r="G12" s="87">
        <v>-230</v>
      </c>
      <c r="H12" s="87">
        <v>-146</v>
      </c>
      <c r="I12" s="87">
        <v>-36</v>
      </c>
      <c r="J12" s="87"/>
      <c r="K12" s="87"/>
      <c r="L12" s="87">
        <v>-129</v>
      </c>
      <c r="M12" s="87">
        <v>-638</v>
      </c>
      <c r="N12" s="88">
        <v>-3399</v>
      </c>
    </row>
    <row r="13" spans="1:14" ht="12.75" x14ac:dyDescent="0.2">
      <c r="A13" s="83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x14ac:dyDescent="0.15">
      <c r="A14" s="85" t="s">
        <v>246</v>
      </c>
      <c r="B14" s="88">
        <v>149681</v>
      </c>
      <c r="C14" s="88">
        <v>104446</v>
      </c>
      <c r="D14" s="88">
        <v>216</v>
      </c>
      <c r="E14" s="88">
        <v>1279</v>
      </c>
      <c r="F14" s="88">
        <v>-50</v>
      </c>
      <c r="G14" s="88">
        <v>5799</v>
      </c>
      <c r="H14" s="88">
        <v>1658</v>
      </c>
      <c r="I14" s="88">
        <v>4158</v>
      </c>
      <c r="J14" s="88"/>
      <c r="K14" s="88"/>
      <c r="L14" s="88">
        <v>1254</v>
      </c>
      <c r="M14" s="88">
        <v>54</v>
      </c>
      <c r="N14" s="88">
        <v>268495</v>
      </c>
    </row>
    <row r="15" spans="1:14" x14ac:dyDescent="0.1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</row>
    <row r="16" spans="1:14" x14ac:dyDescent="0.15">
      <c r="A16" s="85" t="s">
        <v>318</v>
      </c>
      <c r="B16" s="87">
        <v>19781</v>
      </c>
      <c r="C16" s="87">
        <v>142</v>
      </c>
      <c r="D16" s="87">
        <v>89954</v>
      </c>
      <c r="E16" s="87">
        <v>3636</v>
      </c>
      <c r="F16" s="87">
        <v>1432</v>
      </c>
      <c r="G16" s="87">
        <v>49611</v>
      </c>
      <c r="H16" s="87">
        <v>4093</v>
      </c>
      <c r="I16" s="87">
        <v>1644</v>
      </c>
      <c r="J16" s="87"/>
      <c r="K16" s="87"/>
      <c r="L16" s="87">
        <v>8087</v>
      </c>
      <c r="M16" s="87">
        <v>492</v>
      </c>
      <c r="N16" s="88">
        <v>178872</v>
      </c>
    </row>
    <row r="17" spans="1:14" ht="27.75" thickBot="1" x14ac:dyDescent="0.2">
      <c r="A17" s="85" t="s">
        <v>319</v>
      </c>
      <c r="B17" s="87">
        <v>-294</v>
      </c>
      <c r="C17" s="87">
        <v>-6</v>
      </c>
      <c r="D17" s="87">
        <v>-5638</v>
      </c>
      <c r="E17" s="87"/>
      <c r="F17" s="87">
        <v>-102</v>
      </c>
      <c r="G17" s="87">
        <v>-1767</v>
      </c>
      <c r="H17" s="87">
        <v>-639</v>
      </c>
      <c r="I17" s="87">
        <v>-319</v>
      </c>
      <c r="J17" s="87"/>
      <c r="K17" s="87"/>
      <c r="L17" s="87">
        <v>-329</v>
      </c>
      <c r="M17" s="87">
        <v>-41</v>
      </c>
      <c r="N17" s="88">
        <v>-9135</v>
      </c>
    </row>
    <row r="18" spans="1:14" ht="12.75" x14ac:dyDescent="0.2">
      <c r="A18" s="83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1:14" x14ac:dyDescent="0.15">
      <c r="A19" s="85" t="s">
        <v>246</v>
      </c>
      <c r="B19" s="88">
        <v>19487</v>
      </c>
      <c r="C19" s="88">
        <v>136</v>
      </c>
      <c r="D19" s="88">
        <v>84316</v>
      </c>
      <c r="E19" s="88">
        <v>3636</v>
      </c>
      <c r="F19" s="88">
        <v>1330</v>
      </c>
      <c r="G19" s="88">
        <v>47844</v>
      </c>
      <c r="H19" s="88">
        <v>3454</v>
      </c>
      <c r="I19" s="88">
        <v>1325</v>
      </c>
      <c r="J19" s="88"/>
      <c r="K19" s="88"/>
      <c r="L19" s="88">
        <v>7758</v>
      </c>
      <c r="M19" s="88">
        <v>451</v>
      </c>
      <c r="N19" s="88">
        <v>169737</v>
      </c>
    </row>
    <row r="20" spans="1:14" x14ac:dyDescent="0.1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</row>
    <row r="21" spans="1:14" x14ac:dyDescent="0.15">
      <c r="A21" s="85" t="s">
        <v>320</v>
      </c>
      <c r="B21" s="87">
        <v>2928</v>
      </c>
      <c r="C21" s="87">
        <v>1238</v>
      </c>
      <c r="D21" s="87">
        <v>230</v>
      </c>
      <c r="E21" s="87">
        <v>554</v>
      </c>
      <c r="F21" s="87"/>
      <c r="G21" s="87">
        <v>2713</v>
      </c>
      <c r="H21" s="87">
        <v>164</v>
      </c>
      <c r="I21" s="87">
        <v>1563</v>
      </c>
      <c r="J21" s="87"/>
      <c r="K21" s="87"/>
      <c r="L21" s="87">
        <v>835</v>
      </c>
      <c r="M21" s="87"/>
      <c r="N21" s="88">
        <v>10225</v>
      </c>
    </row>
    <row r="22" spans="1:14" ht="27.75" thickBot="1" x14ac:dyDescent="0.2">
      <c r="A22" s="85" t="s">
        <v>321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8"/>
    </row>
    <row r="23" spans="1:14" ht="12.75" x14ac:dyDescent="0.2">
      <c r="A23" s="8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</row>
    <row r="24" spans="1:14" x14ac:dyDescent="0.15">
      <c r="A24" s="85" t="s">
        <v>246</v>
      </c>
      <c r="B24" s="88">
        <v>2928</v>
      </c>
      <c r="C24" s="88">
        <v>1238</v>
      </c>
      <c r="D24" s="88">
        <v>230</v>
      </c>
      <c r="E24" s="88">
        <v>554</v>
      </c>
      <c r="F24" s="88"/>
      <c r="G24" s="88">
        <v>2713</v>
      </c>
      <c r="H24" s="88">
        <v>164</v>
      </c>
      <c r="I24" s="88">
        <v>1563</v>
      </c>
      <c r="J24" s="88"/>
      <c r="K24" s="88"/>
      <c r="L24" s="88">
        <v>835</v>
      </c>
      <c r="M24" s="88"/>
      <c r="N24" s="88">
        <v>10225</v>
      </c>
    </row>
    <row r="25" spans="1:14" x14ac:dyDescent="0.1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</row>
    <row r="26" spans="1:14" ht="18" x14ac:dyDescent="0.15">
      <c r="A26" s="85" t="s">
        <v>322</v>
      </c>
      <c r="B26" s="87">
        <v>35421</v>
      </c>
      <c r="C26" s="87">
        <v>22826</v>
      </c>
      <c r="D26" s="87">
        <v>101</v>
      </c>
      <c r="E26" s="87">
        <v>437</v>
      </c>
      <c r="F26" s="87"/>
      <c r="G26" s="87">
        <v>3126</v>
      </c>
      <c r="H26" s="87">
        <v>653</v>
      </c>
      <c r="I26" s="87">
        <v>716</v>
      </c>
      <c r="J26" s="87"/>
      <c r="K26" s="87"/>
      <c r="L26" s="87">
        <v>3509</v>
      </c>
      <c r="M26" s="87">
        <v>3</v>
      </c>
      <c r="N26" s="88">
        <v>66792</v>
      </c>
    </row>
    <row r="27" spans="1:14" ht="27.75" thickBot="1" x14ac:dyDescent="0.2">
      <c r="A27" s="85" t="s">
        <v>323</v>
      </c>
      <c r="B27" s="87">
        <v>-25366</v>
      </c>
      <c r="C27" s="87"/>
      <c r="D27" s="87"/>
      <c r="E27" s="87"/>
      <c r="F27" s="87"/>
      <c r="G27" s="87">
        <v>-204</v>
      </c>
      <c r="H27" s="87">
        <v>-90</v>
      </c>
      <c r="I27" s="87">
        <v>-48</v>
      </c>
      <c r="J27" s="87"/>
      <c r="K27" s="87"/>
      <c r="L27" s="87">
        <v>-26</v>
      </c>
      <c r="M27" s="87">
        <v>-3</v>
      </c>
      <c r="N27" s="88">
        <v>-25737</v>
      </c>
    </row>
    <row r="28" spans="1:14" ht="12.75" x14ac:dyDescent="0.2">
      <c r="A28" s="83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 spans="1:14" x14ac:dyDescent="0.15">
      <c r="A29" s="85" t="s">
        <v>246</v>
      </c>
      <c r="B29" s="88">
        <v>10055</v>
      </c>
      <c r="C29" s="88">
        <v>22826</v>
      </c>
      <c r="D29" s="88">
        <v>101</v>
      </c>
      <c r="E29" s="88">
        <v>437</v>
      </c>
      <c r="F29" s="88"/>
      <c r="G29" s="88">
        <v>2922</v>
      </c>
      <c r="H29" s="88">
        <v>563</v>
      </c>
      <c r="I29" s="88">
        <v>668</v>
      </c>
      <c r="J29" s="88"/>
      <c r="K29" s="88"/>
      <c r="L29" s="88">
        <v>3483</v>
      </c>
      <c r="M29" s="88"/>
      <c r="N29" s="88">
        <v>41055</v>
      </c>
    </row>
    <row r="30" spans="1:14" x14ac:dyDescent="0.1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ht="18" x14ac:dyDescent="0.15">
      <c r="A31" s="85" t="s">
        <v>324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8"/>
    </row>
    <row r="32" spans="1:14" ht="27.75" thickBot="1" x14ac:dyDescent="0.2">
      <c r="A32" s="85" t="s">
        <v>325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8"/>
    </row>
    <row r="33" spans="1:14" ht="12.75" x14ac:dyDescent="0.2">
      <c r="A33" s="83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 spans="1:14" x14ac:dyDescent="0.15">
      <c r="A34" s="85" t="s">
        <v>246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</row>
    <row r="35" spans="1:14" x14ac:dyDescent="0.1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</row>
    <row r="36" spans="1:14" ht="18" x14ac:dyDescent="0.15">
      <c r="A36" s="85" t="s">
        <v>326</v>
      </c>
      <c r="B36" s="87">
        <v>5238</v>
      </c>
      <c r="C36" s="87">
        <v>54935</v>
      </c>
      <c r="D36" s="87">
        <v>83</v>
      </c>
      <c r="E36" s="87"/>
      <c r="F36" s="87">
        <v>50</v>
      </c>
      <c r="G36" s="87">
        <v>1521</v>
      </c>
      <c r="H36" s="87">
        <v>33</v>
      </c>
      <c r="I36" s="87">
        <v>178</v>
      </c>
      <c r="J36" s="87"/>
      <c r="K36" s="87"/>
      <c r="L36" s="87">
        <v>27188</v>
      </c>
      <c r="M36" s="87">
        <v>334</v>
      </c>
      <c r="N36" s="88">
        <v>89560</v>
      </c>
    </row>
    <row r="37" spans="1:14" ht="27.75" thickBot="1" x14ac:dyDescent="0.2">
      <c r="A37" s="85" t="s">
        <v>327</v>
      </c>
      <c r="B37" s="87">
        <v>-78</v>
      </c>
      <c r="C37" s="87">
        <v>-568</v>
      </c>
      <c r="D37" s="87"/>
      <c r="E37" s="87"/>
      <c r="F37" s="87"/>
      <c r="G37" s="87">
        <v>-39</v>
      </c>
      <c r="H37" s="87"/>
      <c r="I37" s="87"/>
      <c r="J37" s="87"/>
      <c r="K37" s="87"/>
      <c r="L37" s="87">
        <v>-48</v>
      </c>
      <c r="M37" s="87"/>
      <c r="N37" s="88">
        <v>-733</v>
      </c>
    </row>
    <row r="38" spans="1:14" ht="12.75" x14ac:dyDescent="0.2">
      <c r="A38" s="83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 spans="1:14" x14ac:dyDescent="0.15">
      <c r="A39" s="85" t="s">
        <v>246</v>
      </c>
      <c r="B39" s="88">
        <v>5160</v>
      </c>
      <c r="C39" s="88">
        <v>54367</v>
      </c>
      <c r="D39" s="88">
        <v>83</v>
      </c>
      <c r="E39" s="88"/>
      <c r="F39" s="88">
        <v>50</v>
      </c>
      <c r="G39" s="88">
        <v>1482</v>
      </c>
      <c r="H39" s="88">
        <v>33</v>
      </c>
      <c r="I39" s="88">
        <v>178</v>
      </c>
      <c r="J39" s="88"/>
      <c r="K39" s="88"/>
      <c r="L39" s="88">
        <v>27140</v>
      </c>
      <c r="M39" s="88">
        <v>334</v>
      </c>
      <c r="N39" s="88">
        <v>88827</v>
      </c>
    </row>
    <row r="40" spans="1:14" x14ac:dyDescent="0.1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</row>
    <row r="41" spans="1:14" ht="18" x14ac:dyDescent="0.15">
      <c r="A41" s="85" t="s">
        <v>328</v>
      </c>
      <c r="B41" s="87">
        <v>27932</v>
      </c>
      <c r="C41" s="87">
        <v>20038</v>
      </c>
      <c r="D41" s="87">
        <v>20</v>
      </c>
      <c r="E41" s="87"/>
      <c r="F41" s="87"/>
      <c r="G41" s="87">
        <v>2428</v>
      </c>
      <c r="H41" s="87">
        <v>1464</v>
      </c>
      <c r="I41" s="87"/>
      <c r="J41" s="87">
        <v>2134</v>
      </c>
      <c r="K41" s="87"/>
      <c r="L41" s="87">
        <v>13272</v>
      </c>
      <c r="M41" s="87">
        <v>-82</v>
      </c>
      <c r="N41" s="88">
        <v>67206</v>
      </c>
    </row>
    <row r="42" spans="1:14" ht="27.75" thickBot="1" x14ac:dyDescent="0.2">
      <c r="A42" s="85" t="s">
        <v>329</v>
      </c>
      <c r="B42" s="87">
        <v>-3</v>
      </c>
      <c r="C42" s="87"/>
      <c r="D42" s="87"/>
      <c r="E42" s="87"/>
      <c r="F42" s="87"/>
      <c r="G42" s="87"/>
      <c r="H42" s="87"/>
      <c r="I42" s="87">
        <v>-480</v>
      </c>
      <c r="J42" s="87"/>
      <c r="K42" s="87"/>
      <c r="L42" s="87">
        <v>-557</v>
      </c>
      <c r="M42" s="87">
        <v>-65</v>
      </c>
      <c r="N42" s="88">
        <v>-1105</v>
      </c>
    </row>
    <row r="43" spans="1:14" ht="12.75" x14ac:dyDescent="0.2">
      <c r="A43" s="83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4" spans="1:14" x14ac:dyDescent="0.15">
      <c r="A44" s="85" t="s">
        <v>246</v>
      </c>
      <c r="B44" s="88">
        <v>27929</v>
      </c>
      <c r="C44" s="88">
        <v>20038</v>
      </c>
      <c r="D44" s="88">
        <v>20</v>
      </c>
      <c r="E44" s="88"/>
      <c r="F44" s="88"/>
      <c r="G44" s="88">
        <v>2428</v>
      </c>
      <c r="H44" s="88">
        <v>1464</v>
      </c>
      <c r="I44" s="88">
        <v>-480</v>
      </c>
      <c r="J44" s="88">
        <v>2134</v>
      </c>
      <c r="K44" s="88"/>
      <c r="L44" s="88">
        <v>12715</v>
      </c>
      <c r="M44" s="88">
        <v>-147</v>
      </c>
      <c r="N44" s="88">
        <v>66101</v>
      </c>
    </row>
    <row r="45" spans="1:14" x14ac:dyDescent="0.1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</row>
    <row r="46" spans="1:14" ht="18" x14ac:dyDescent="0.15">
      <c r="A46" s="85" t="s">
        <v>330</v>
      </c>
      <c r="B46" s="87">
        <v>29216</v>
      </c>
      <c r="C46" s="87">
        <v>11304</v>
      </c>
      <c r="D46" s="87">
        <v>3</v>
      </c>
      <c r="E46" s="87"/>
      <c r="F46" s="87"/>
      <c r="G46" s="87"/>
      <c r="H46" s="87">
        <v>1517</v>
      </c>
      <c r="I46" s="87"/>
      <c r="J46" s="87">
        <v>57</v>
      </c>
      <c r="K46" s="87"/>
      <c r="L46" s="87">
        <v>2659</v>
      </c>
      <c r="M46" s="87">
        <v>1595</v>
      </c>
      <c r="N46" s="88">
        <v>46351</v>
      </c>
    </row>
    <row r="47" spans="1:14" ht="27.75" thickBot="1" x14ac:dyDescent="0.2">
      <c r="A47" s="85" t="s">
        <v>331</v>
      </c>
      <c r="B47" s="87">
        <v>-31</v>
      </c>
      <c r="C47" s="87"/>
      <c r="D47" s="87"/>
      <c r="E47" s="87"/>
      <c r="F47" s="87"/>
      <c r="G47" s="87"/>
      <c r="H47" s="87"/>
      <c r="I47" s="87"/>
      <c r="J47" s="87"/>
      <c r="K47" s="87"/>
      <c r="L47" s="87">
        <v>-285</v>
      </c>
      <c r="M47" s="87">
        <v>-9</v>
      </c>
      <c r="N47" s="88">
        <v>-325</v>
      </c>
    </row>
    <row r="48" spans="1:14" ht="12.75" x14ac:dyDescent="0.2">
      <c r="A48" s="83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</row>
    <row r="49" spans="1:14" x14ac:dyDescent="0.15">
      <c r="A49" s="85" t="s">
        <v>246</v>
      </c>
      <c r="B49" s="88">
        <v>29185</v>
      </c>
      <c r="C49" s="88">
        <v>11304</v>
      </c>
      <c r="D49" s="88">
        <v>3</v>
      </c>
      <c r="E49" s="88"/>
      <c r="F49" s="88"/>
      <c r="G49" s="88"/>
      <c r="H49" s="88">
        <v>1517</v>
      </c>
      <c r="I49" s="88"/>
      <c r="J49" s="88">
        <v>57</v>
      </c>
      <c r="K49" s="88"/>
      <c r="L49" s="88">
        <v>2374</v>
      </c>
      <c r="M49" s="88">
        <v>1586</v>
      </c>
      <c r="N49" s="88">
        <v>46026</v>
      </c>
    </row>
    <row r="50" spans="1:14" x14ac:dyDescent="0.1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1:14" ht="18" x14ac:dyDescent="0.15">
      <c r="A51" s="85" t="s">
        <v>332</v>
      </c>
      <c r="B51" s="87">
        <v>15028</v>
      </c>
      <c r="C51" s="87">
        <v>99331</v>
      </c>
      <c r="D51" s="87">
        <v>44286</v>
      </c>
      <c r="E51" s="87">
        <v>44</v>
      </c>
      <c r="F51" s="87"/>
      <c r="G51" s="87">
        <v>4754</v>
      </c>
      <c r="H51" s="87">
        <v>2829</v>
      </c>
      <c r="I51" s="87"/>
      <c r="J51" s="87"/>
      <c r="K51" s="87"/>
      <c r="L51" s="87">
        <v>239</v>
      </c>
      <c r="M51" s="87"/>
      <c r="N51" s="88">
        <v>166511</v>
      </c>
    </row>
    <row r="52" spans="1:14" ht="27.75" thickBot="1" x14ac:dyDescent="0.2">
      <c r="A52" s="85" t="s">
        <v>333</v>
      </c>
      <c r="B52" s="87"/>
      <c r="C52" s="87">
        <v>-62504</v>
      </c>
      <c r="D52" s="87"/>
      <c r="E52" s="87"/>
      <c r="F52" s="87"/>
      <c r="G52" s="87"/>
      <c r="H52" s="87"/>
      <c r="I52" s="87"/>
      <c r="J52" s="87">
        <v>-20373</v>
      </c>
      <c r="K52" s="87"/>
      <c r="L52" s="87">
        <v>-2142</v>
      </c>
      <c r="M52" s="87"/>
      <c r="N52" s="88">
        <v>-85019</v>
      </c>
    </row>
    <row r="53" spans="1:14" ht="12.75" x14ac:dyDescent="0.2">
      <c r="A53" s="83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x14ac:dyDescent="0.15">
      <c r="A54" s="85" t="s">
        <v>246</v>
      </c>
      <c r="B54" s="88">
        <v>15028</v>
      </c>
      <c r="C54" s="88">
        <v>36827</v>
      </c>
      <c r="D54" s="88">
        <v>44286</v>
      </c>
      <c r="E54" s="88">
        <v>44</v>
      </c>
      <c r="F54" s="88"/>
      <c r="G54" s="88">
        <v>4754</v>
      </c>
      <c r="H54" s="88">
        <v>2829</v>
      </c>
      <c r="I54" s="88"/>
      <c r="J54" s="88">
        <v>-20373</v>
      </c>
      <c r="K54" s="88"/>
      <c r="L54" s="88">
        <v>-1903</v>
      </c>
      <c r="M54" s="88"/>
      <c r="N54" s="88">
        <v>81492</v>
      </c>
    </row>
    <row r="55" spans="1:14" x14ac:dyDescent="0.1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1:14" ht="18" x14ac:dyDescent="0.15">
      <c r="A56" s="85" t="s">
        <v>334</v>
      </c>
      <c r="B56" s="87">
        <v>4</v>
      </c>
      <c r="C56" s="87">
        <v>1661</v>
      </c>
      <c r="D56" s="87">
        <v>85</v>
      </c>
      <c r="E56" s="87"/>
      <c r="F56" s="87"/>
      <c r="G56" s="87">
        <v>15</v>
      </c>
      <c r="H56" s="87"/>
      <c r="I56" s="87"/>
      <c r="J56" s="87">
        <v>98230</v>
      </c>
      <c r="K56" s="87"/>
      <c r="L56" s="87">
        <v>2253</v>
      </c>
      <c r="M56" s="87">
        <v>414</v>
      </c>
      <c r="N56" s="88">
        <v>102662</v>
      </c>
    </row>
    <row r="57" spans="1:14" ht="27.75" thickBot="1" x14ac:dyDescent="0.2">
      <c r="A57" s="85" t="s">
        <v>335</v>
      </c>
      <c r="B57" s="87"/>
      <c r="C57" s="87"/>
      <c r="D57" s="87"/>
      <c r="E57" s="87"/>
      <c r="F57" s="87"/>
      <c r="G57" s="87"/>
      <c r="H57" s="87"/>
      <c r="I57" s="87">
        <v>-64</v>
      </c>
      <c r="J57" s="87"/>
      <c r="K57" s="87"/>
      <c r="L57" s="87">
        <v>-65</v>
      </c>
      <c r="M57" s="87"/>
      <c r="N57" s="88">
        <v>-129</v>
      </c>
    </row>
    <row r="58" spans="1:14" ht="12.75" x14ac:dyDescent="0.2">
      <c r="A58" s="83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</row>
    <row r="59" spans="1:14" x14ac:dyDescent="0.15">
      <c r="A59" s="85" t="s">
        <v>246</v>
      </c>
      <c r="B59" s="88">
        <v>4</v>
      </c>
      <c r="C59" s="88">
        <v>1661</v>
      </c>
      <c r="D59" s="88">
        <v>85</v>
      </c>
      <c r="E59" s="88"/>
      <c r="F59" s="88"/>
      <c r="G59" s="88">
        <v>15</v>
      </c>
      <c r="H59" s="88"/>
      <c r="I59" s="88">
        <v>-64</v>
      </c>
      <c r="J59" s="88">
        <v>98230</v>
      </c>
      <c r="K59" s="88"/>
      <c r="L59" s="88">
        <v>2188</v>
      </c>
      <c r="M59" s="88">
        <v>414</v>
      </c>
      <c r="N59" s="88">
        <v>102533</v>
      </c>
    </row>
    <row r="60" spans="1:14" x14ac:dyDescent="0.1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1:14" ht="18" x14ac:dyDescent="0.15">
      <c r="A61" s="85" t="s">
        <v>336</v>
      </c>
      <c r="B61" s="88">
        <v>287368</v>
      </c>
      <c r="C61" s="88">
        <v>315952</v>
      </c>
      <c r="D61" s="88">
        <v>134978</v>
      </c>
      <c r="E61" s="88">
        <v>5950</v>
      </c>
      <c r="F61" s="88">
        <v>1482</v>
      </c>
      <c r="G61" s="88">
        <v>70197</v>
      </c>
      <c r="H61" s="88">
        <v>12557</v>
      </c>
      <c r="I61" s="88">
        <v>8295</v>
      </c>
      <c r="J61" s="88">
        <v>100421</v>
      </c>
      <c r="K61" s="88"/>
      <c r="L61" s="88">
        <v>59425</v>
      </c>
      <c r="M61" s="88">
        <v>3448</v>
      </c>
      <c r="N61" s="88">
        <v>1000073</v>
      </c>
    </row>
    <row r="62" spans="1:14" ht="18" x14ac:dyDescent="0.15">
      <c r="A62" s="85" t="s">
        <v>225</v>
      </c>
      <c r="B62" s="88"/>
      <c r="C62" s="88">
        <v>-62504</v>
      </c>
      <c r="D62" s="88"/>
      <c r="E62" s="88"/>
      <c r="F62" s="88"/>
      <c r="G62" s="88"/>
      <c r="H62" s="88"/>
      <c r="I62" s="88"/>
      <c r="J62" s="88">
        <v>-20373</v>
      </c>
      <c r="K62" s="88"/>
      <c r="L62" s="88">
        <v>-2142</v>
      </c>
      <c r="M62" s="88"/>
      <c r="N62" s="88">
        <v>-85019</v>
      </c>
    </row>
    <row r="63" spans="1:14" ht="18.75" thickBot="1" x14ac:dyDescent="0.2">
      <c r="A63" s="85" t="s">
        <v>337</v>
      </c>
      <c r="B63" s="88">
        <v>-27911</v>
      </c>
      <c r="C63" s="88">
        <v>-605</v>
      </c>
      <c r="D63" s="88">
        <v>-5638</v>
      </c>
      <c r="E63" s="88"/>
      <c r="F63" s="88">
        <v>-152</v>
      </c>
      <c r="G63" s="88">
        <v>-2240</v>
      </c>
      <c r="H63" s="88">
        <v>-875</v>
      </c>
      <c r="I63" s="88">
        <v>-947</v>
      </c>
      <c r="J63" s="88"/>
      <c r="K63" s="88"/>
      <c r="L63" s="88">
        <v>-1439</v>
      </c>
      <c r="M63" s="88">
        <v>-756</v>
      </c>
      <c r="N63" s="88">
        <v>-40563</v>
      </c>
    </row>
    <row r="64" spans="1:14" ht="12.75" x14ac:dyDescent="0.2">
      <c r="A64" s="83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</row>
    <row r="65" spans="1:14" x14ac:dyDescent="0.15">
      <c r="A65" s="85" t="s">
        <v>246</v>
      </c>
      <c r="B65" s="88">
        <v>259457</v>
      </c>
      <c r="C65" s="88">
        <v>252843</v>
      </c>
      <c r="D65" s="88">
        <v>129340</v>
      </c>
      <c r="E65" s="88">
        <v>5950</v>
      </c>
      <c r="F65" s="88">
        <v>1330</v>
      </c>
      <c r="G65" s="88">
        <v>67957</v>
      </c>
      <c r="H65" s="88">
        <v>11682</v>
      </c>
      <c r="I65" s="88">
        <v>7348</v>
      </c>
      <c r="J65" s="88">
        <v>80048</v>
      </c>
      <c r="K65" s="88"/>
      <c r="L65" s="88">
        <v>55844</v>
      </c>
      <c r="M65" s="88">
        <v>2692</v>
      </c>
      <c r="N65" s="88">
        <v>874491</v>
      </c>
    </row>
    <row r="66" spans="1:14" x14ac:dyDescent="0.1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</row>
    <row r="67" spans="1:14" ht="18" x14ac:dyDescent="0.15">
      <c r="A67" s="85" t="s">
        <v>338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8"/>
    </row>
    <row r="68" spans="1:14" x14ac:dyDescent="0.1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</row>
    <row r="69" spans="1:14" x14ac:dyDescent="0.1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1:14" ht="18" x14ac:dyDescent="0.15">
      <c r="A70" s="85" t="s">
        <v>336</v>
      </c>
      <c r="B70" s="88">
        <v>287368</v>
      </c>
      <c r="C70" s="88">
        <v>315952</v>
      </c>
      <c r="D70" s="88">
        <v>134978</v>
      </c>
      <c r="E70" s="88">
        <v>5950</v>
      </c>
      <c r="F70" s="88">
        <v>1482</v>
      </c>
      <c r="G70" s="88">
        <v>70197</v>
      </c>
      <c r="H70" s="88">
        <v>12557</v>
      </c>
      <c r="I70" s="88">
        <v>8295</v>
      </c>
      <c r="J70" s="88">
        <v>100421</v>
      </c>
      <c r="K70" s="88"/>
      <c r="L70" s="88">
        <v>59425</v>
      </c>
      <c r="M70" s="88">
        <v>3448</v>
      </c>
      <c r="N70" s="88">
        <v>1000073</v>
      </c>
    </row>
    <row r="71" spans="1:14" ht="18" x14ac:dyDescent="0.15">
      <c r="A71" s="85" t="s">
        <v>225</v>
      </c>
      <c r="B71" s="88"/>
      <c r="C71" s="88">
        <v>-62504</v>
      </c>
      <c r="D71" s="88"/>
      <c r="E71" s="88"/>
      <c r="F71" s="88"/>
      <c r="G71" s="88"/>
      <c r="H71" s="88"/>
      <c r="I71" s="88"/>
      <c r="J71" s="88">
        <v>-20373</v>
      </c>
      <c r="K71" s="88"/>
      <c r="L71" s="88">
        <v>-2142</v>
      </c>
      <c r="M71" s="88"/>
      <c r="N71" s="88">
        <v>-85019</v>
      </c>
    </row>
    <row r="72" spans="1:14" ht="18.75" thickBot="1" x14ac:dyDescent="0.2">
      <c r="A72" s="85" t="s">
        <v>337</v>
      </c>
      <c r="B72" s="88">
        <v>-27911</v>
      </c>
      <c r="C72" s="88">
        <v>-605</v>
      </c>
      <c r="D72" s="88">
        <v>-5638</v>
      </c>
      <c r="E72" s="88"/>
      <c r="F72" s="88">
        <v>-152</v>
      </c>
      <c r="G72" s="88">
        <v>-2240</v>
      </c>
      <c r="H72" s="88">
        <v>-875</v>
      </c>
      <c r="I72" s="88">
        <v>-947</v>
      </c>
      <c r="J72" s="88"/>
      <c r="K72" s="88"/>
      <c r="L72" s="88">
        <v>-1439</v>
      </c>
      <c r="M72" s="88">
        <v>-756</v>
      </c>
      <c r="N72" s="88">
        <v>-40563</v>
      </c>
    </row>
    <row r="73" spans="1:14" ht="12.75" x14ac:dyDescent="0.2">
      <c r="A73" s="83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</row>
    <row r="74" spans="1:14" x14ac:dyDescent="0.15">
      <c r="A74" s="85" t="s">
        <v>339</v>
      </c>
      <c r="B74" s="88">
        <v>259457</v>
      </c>
      <c r="C74" s="88">
        <v>252843</v>
      </c>
      <c r="D74" s="88">
        <v>129340</v>
      </c>
      <c r="E74" s="88">
        <v>5950</v>
      </c>
      <c r="F74" s="88">
        <v>1330</v>
      </c>
      <c r="G74" s="88">
        <v>67957</v>
      </c>
      <c r="H74" s="88">
        <v>11682</v>
      </c>
      <c r="I74" s="88">
        <v>7348</v>
      </c>
      <c r="J74" s="88">
        <v>80048</v>
      </c>
      <c r="K74" s="88"/>
      <c r="L74" s="88">
        <v>55844</v>
      </c>
      <c r="M74" s="88">
        <v>2692</v>
      </c>
      <c r="N74" s="88">
        <v>874491</v>
      </c>
    </row>
    <row r="75" spans="1:14" x14ac:dyDescent="0.1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</row>
    <row r="76" spans="1:14" x14ac:dyDescent="0.1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</row>
    <row r="77" spans="1:14" x14ac:dyDescent="0.15">
      <c r="A77" s="90" t="s">
        <v>340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</row>
    <row r="78" spans="1:14" x14ac:dyDescent="0.15">
      <c r="A78" s="90" t="s">
        <v>341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</row>
  </sheetData>
  <mergeCells count="26">
    <mergeCell ref="A6:N6"/>
    <mergeCell ref="A1:N1"/>
    <mergeCell ref="A2:N2"/>
    <mergeCell ref="A3:N3"/>
    <mergeCell ref="A4:N4"/>
    <mergeCell ref="A5:N5"/>
    <mergeCell ref="A55:N55"/>
    <mergeCell ref="A7:N7"/>
    <mergeCell ref="A8:N8"/>
    <mergeCell ref="A9:N9"/>
    <mergeCell ref="A15:N15"/>
    <mergeCell ref="A20:N20"/>
    <mergeCell ref="A25:N25"/>
    <mergeCell ref="A30:N30"/>
    <mergeCell ref="A35:N35"/>
    <mergeCell ref="A40:N40"/>
    <mergeCell ref="A45:N45"/>
    <mergeCell ref="A50:N50"/>
    <mergeCell ref="A77:N77"/>
    <mergeCell ref="A78:N78"/>
    <mergeCell ref="A60:N60"/>
    <mergeCell ref="A66:N66"/>
    <mergeCell ref="A68:N68"/>
    <mergeCell ref="A69:N69"/>
    <mergeCell ref="A75:N75"/>
    <mergeCell ref="A76:N76"/>
  </mergeCells>
  <hyperlinks>
    <hyperlink ref="B11" r:id="rId1" display="https://webfocus.ucop.edu/ibi_apps/WFServlet?IBIF_webapp=/ibi_apps&amp;IBIC_server=EDASERVE&amp;IBIWF_msgviewer=OFF&amp;IBIF_ex=CFRX3223&amp;CLICKED_ON=&amp;ROW=100&amp;COL=A1&amp;EFFDATE=FNL2016&amp;LOCATION_1=08Santa%20Barbara&amp;LOCATION_2=1Local%20only&amp;OUTPUT=EXL2K"/>
    <hyperlink ref="C11" r:id="rId2" display="https://webfocus.ucop.edu/ibi_apps/WFServlet?IBIF_webapp=/ibi_apps&amp;IBIC_server=EDASERVE&amp;IBIWF_msgviewer=OFF&amp;IBIF_ex=CFRX3223&amp;CLICKED_ON=&amp;ROW=100&amp;COL=B1&amp;EFFDATE=FNL2016&amp;LOCATION_1=08Santa%20Barbara&amp;LOCATION_2=1Local%20only&amp;OUTPUT=EXL2K"/>
    <hyperlink ref="D11" r:id="rId3" display="https://webfocus.ucop.edu/ibi_apps/WFServlet?IBIF_webapp=/ibi_apps&amp;IBIC_server=EDASERVE&amp;IBIWF_msgviewer=OFF&amp;IBIF_ex=CFRX3223&amp;CLICKED_ON=&amp;ROW=100&amp;COL=C1&amp;EFFDATE=FNL2016&amp;LOCATION_1=08Santa%20Barbara&amp;LOCATION_2=1Local%20only&amp;OUTPUT=EXL2K"/>
    <hyperlink ref="E11" r:id="rId4" display="https://webfocus.ucop.edu/ibi_apps/WFServlet?IBIF_webapp=/ibi_apps&amp;IBIC_server=EDASERVE&amp;IBIWF_msgviewer=OFF&amp;IBIF_ex=CFRX3223&amp;CLICKED_ON=&amp;ROW=100&amp;COL=D1&amp;EFFDATE=FNL2016&amp;LOCATION_1=08Santa%20Barbara&amp;LOCATION_2=1Local%20only&amp;OUTPUT=EXL2K"/>
    <hyperlink ref="G11" r:id="rId5" display="https://webfocus.ucop.edu/ibi_apps/WFServlet?IBIF_webapp=/ibi_apps&amp;IBIC_server=EDASERVE&amp;IBIWF_msgviewer=OFF&amp;IBIF_ex=CFRX3223&amp;CLICKED_ON=&amp;ROW=100&amp;COL=F1&amp;EFFDATE=FNL2016&amp;LOCATION_1=08Santa%20Barbara&amp;LOCATION_2=1Local%20only&amp;OUTPUT=EXL2K"/>
    <hyperlink ref="H11" r:id="rId6" display="https://webfocus.ucop.edu/ibi_apps/WFServlet?IBIF_webapp=/ibi_apps&amp;IBIC_server=EDASERVE&amp;IBIWF_msgviewer=OFF&amp;IBIF_ex=CFRX3223&amp;CLICKED_ON=&amp;ROW=100&amp;COL=G1&amp;EFFDATE=FNL2016&amp;LOCATION_1=08Santa%20Barbara&amp;LOCATION_2=1Local%20only&amp;OUTPUT=EXL2K"/>
    <hyperlink ref="I11" r:id="rId7" display="https://webfocus.ucop.edu/ibi_apps/WFServlet?IBIF_webapp=/ibi_apps&amp;IBIC_server=EDASERVE&amp;IBIWF_msgviewer=OFF&amp;IBIF_ex=CFRX3223&amp;CLICKED_ON=&amp;ROW=100&amp;COL=H1&amp;EFFDATE=FNL2016&amp;LOCATION_1=08Santa%20Barbara&amp;LOCATION_2=1Local%20only&amp;OUTPUT=EXL2K"/>
    <hyperlink ref="L11" r:id="rId8" display="https://webfocus.ucop.edu/ibi_apps/WFServlet?IBIF_webapp=/ibi_apps&amp;IBIC_server=EDASERVE&amp;IBIWF_msgviewer=OFF&amp;IBIF_ex=CFRX3223&amp;CLICKED_ON=&amp;ROW=100&amp;COL=K1&amp;EFFDATE=FNL2016&amp;LOCATION_1=08Santa%20Barbara&amp;LOCATION_2=1Local%20only&amp;OUTPUT=EXL2K"/>
    <hyperlink ref="M11" r:id="rId9" display="https://webfocus.ucop.edu/ibi_apps/WFServlet?IBIF_webapp=/ibi_apps&amp;IBIC_server=EDASERVE&amp;IBIWF_msgviewer=OFF&amp;IBIF_ex=CFRX3223&amp;CLICKED_ON=&amp;ROW=100&amp;COL=L1&amp;EFFDATE=FNL2016&amp;LOCATION_1=08Santa%20Barbara&amp;LOCATION_2=1Local%20only&amp;OUTPUT=EXL2K"/>
    <hyperlink ref="B12" r:id="rId10" display="https://webfocus.ucop.edu/ibi_apps/WFServlet?IBIF_webapp=/ibi_apps&amp;IBIC_server=EDASERVE&amp;IBIWF_msgviewer=OFF&amp;IBIF_ex=CFRX3223&amp;CLICKED_ON=&amp;ROW=102&amp;COL=A1&amp;EFFDATE=FNL2016&amp;LOCATION_1=08Santa%20Barbara&amp;LOCATION_2=1Local%20only&amp;OUTPUT=EXL2K"/>
    <hyperlink ref="C12" r:id="rId11" display="https://webfocus.ucop.edu/ibi_apps/WFServlet?IBIF_webapp=/ibi_apps&amp;IBIC_server=EDASERVE&amp;IBIWF_msgviewer=OFF&amp;IBIF_ex=CFRX3223&amp;CLICKED_ON=&amp;ROW=102&amp;COL=B1&amp;EFFDATE=FNL2016&amp;LOCATION_1=08Santa%20Barbara&amp;LOCATION_2=1Local%20only&amp;OUTPUT=EXL2K"/>
    <hyperlink ref="F12" r:id="rId12" display="https://webfocus.ucop.edu/ibi_apps/WFServlet?IBIF_webapp=/ibi_apps&amp;IBIC_server=EDASERVE&amp;IBIWF_msgviewer=OFF&amp;IBIF_ex=CFRX3223&amp;CLICKED_ON=&amp;ROW=102&amp;COL=E1&amp;EFFDATE=FNL2016&amp;LOCATION_1=08Santa%20Barbara&amp;LOCATION_2=1Local%20only&amp;OUTPUT=EXL2K"/>
    <hyperlink ref="G12" r:id="rId13" display="https://webfocus.ucop.edu/ibi_apps/WFServlet?IBIF_webapp=/ibi_apps&amp;IBIC_server=EDASERVE&amp;IBIWF_msgviewer=OFF&amp;IBIF_ex=CFRX3223&amp;CLICKED_ON=&amp;ROW=102&amp;COL=F1&amp;EFFDATE=FNL2016&amp;LOCATION_1=08Santa%20Barbara&amp;LOCATION_2=1Local%20only&amp;OUTPUT=EXL2K"/>
    <hyperlink ref="H12" r:id="rId14" display="https://webfocus.ucop.edu/ibi_apps/WFServlet?IBIF_webapp=/ibi_apps&amp;IBIC_server=EDASERVE&amp;IBIWF_msgviewer=OFF&amp;IBIF_ex=CFRX3223&amp;CLICKED_ON=&amp;ROW=102&amp;COL=G1&amp;EFFDATE=FNL2016&amp;LOCATION_1=08Santa%20Barbara&amp;LOCATION_2=1Local%20only&amp;OUTPUT=EXL2K"/>
    <hyperlink ref="I12" r:id="rId15" display="https://webfocus.ucop.edu/ibi_apps/WFServlet?IBIF_webapp=/ibi_apps&amp;IBIC_server=EDASERVE&amp;IBIWF_msgviewer=OFF&amp;IBIF_ex=CFRX3223&amp;CLICKED_ON=&amp;ROW=102&amp;COL=H1&amp;EFFDATE=FNL2016&amp;LOCATION_1=08Santa%20Barbara&amp;LOCATION_2=1Local%20only&amp;OUTPUT=EXL2K"/>
    <hyperlink ref="L12" r:id="rId16" display="https://webfocus.ucop.edu/ibi_apps/WFServlet?IBIF_webapp=/ibi_apps&amp;IBIC_server=EDASERVE&amp;IBIWF_msgviewer=OFF&amp;IBIF_ex=CFRX3223&amp;CLICKED_ON=&amp;ROW=102&amp;COL=K1&amp;EFFDATE=FNL2016&amp;LOCATION_1=08Santa%20Barbara&amp;LOCATION_2=1Local%20only&amp;OUTPUT=EXL2K"/>
    <hyperlink ref="M12" r:id="rId17" display="https://webfocus.ucop.edu/ibi_apps/WFServlet?IBIF_webapp=/ibi_apps&amp;IBIC_server=EDASERVE&amp;IBIWF_msgviewer=OFF&amp;IBIF_ex=CFRX3223&amp;CLICKED_ON=&amp;ROW=102&amp;COL=L1&amp;EFFDATE=FNL2016&amp;LOCATION_1=08Santa%20Barbara&amp;LOCATION_2=1Local%20only&amp;OUTPUT=EXL2K"/>
    <hyperlink ref="B16" r:id="rId18" display="https://webfocus.ucop.edu/ibi_apps/WFServlet?IBIF_webapp=/ibi_apps&amp;IBIC_server=EDASERVE&amp;IBIWF_msgviewer=OFF&amp;IBIF_ex=CFRX3223&amp;CLICKED_ON=&amp;ROW=110&amp;COL=A1&amp;EFFDATE=FNL2016&amp;LOCATION_1=08Santa%20Barbara&amp;LOCATION_2=1Local%20only&amp;OUTPUT=EXL2K"/>
    <hyperlink ref="C16" r:id="rId19" display="https://webfocus.ucop.edu/ibi_apps/WFServlet?IBIF_webapp=/ibi_apps&amp;IBIC_server=EDASERVE&amp;IBIWF_msgviewer=OFF&amp;IBIF_ex=CFRX3223&amp;CLICKED_ON=&amp;ROW=110&amp;COL=B1&amp;EFFDATE=FNL2016&amp;LOCATION_1=08Santa%20Barbara&amp;LOCATION_2=1Local%20only&amp;OUTPUT=EXL2K"/>
    <hyperlink ref="D16" r:id="rId20" display="https://webfocus.ucop.edu/ibi_apps/WFServlet?IBIF_webapp=/ibi_apps&amp;IBIC_server=EDASERVE&amp;IBIWF_msgviewer=OFF&amp;IBIF_ex=CFRX3223&amp;CLICKED_ON=&amp;ROW=110&amp;COL=C1&amp;EFFDATE=FNL2016&amp;LOCATION_1=08Santa%20Barbara&amp;LOCATION_2=1Local%20only&amp;OUTPUT=EXL2K"/>
    <hyperlink ref="E16" r:id="rId21" display="https://webfocus.ucop.edu/ibi_apps/WFServlet?IBIF_webapp=/ibi_apps&amp;IBIC_server=EDASERVE&amp;IBIWF_msgviewer=OFF&amp;IBIF_ex=CFRX3223&amp;CLICKED_ON=&amp;ROW=110&amp;COL=D1&amp;EFFDATE=FNL2016&amp;LOCATION_1=08Santa%20Barbara&amp;LOCATION_2=1Local%20only&amp;OUTPUT=EXL2K"/>
    <hyperlink ref="F16" r:id="rId22" display="https://webfocus.ucop.edu/ibi_apps/WFServlet?IBIF_webapp=/ibi_apps&amp;IBIC_server=EDASERVE&amp;IBIWF_msgviewer=OFF&amp;IBIF_ex=CFRX3223&amp;CLICKED_ON=&amp;ROW=110&amp;COL=E1&amp;EFFDATE=FNL2016&amp;LOCATION_1=08Santa%20Barbara&amp;LOCATION_2=1Local%20only&amp;OUTPUT=EXL2K"/>
    <hyperlink ref="G16" r:id="rId23" display="https://webfocus.ucop.edu/ibi_apps/WFServlet?IBIF_webapp=/ibi_apps&amp;IBIC_server=EDASERVE&amp;IBIWF_msgviewer=OFF&amp;IBIF_ex=CFRX3223&amp;CLICKED_ON=&amp;ROW=110&amp;COL=F1&amp;EFFDATE=FNL2016&amp;LOCATION_1=08Santa%20Barbara&amp;LOCATION_2=1Local%20only&amp;OUTPUT=EXL2K"/>
    <hyperlink ref="H16" r:id="rId24" display="https://webfocus.ucop.edu/ibi_apps/WFServlet?IBIF_webapp=/ibi_apps&amp;IBIC_server=EDASERVE&amp;IBIWF_msgviewer=OFF&amp;IBIF_ex=CFRX3223&amp;CLICKED_ON=&amp;ROW=110&amp;COL=G1&amp;EFFDATE=FNL2016&amp;LOCATION_1=08Santa%20Barbara&amp;LOCATION_2=1Local%20only&amp;OUTPUT=EXL2K"/>
    <hyperlink ref="I16" r:id="rId25" display="https://webfocus.ucop.edu/ibi_apps/WFServlet?IBIF_webapp=/ibi_apps&amp;IBIC_server=EDASERVE&amp;IBIWF_msgviewer=OFF&amp;IBIF_ex=CFRX3223&amp;CLICKED_ON=&amp;ROW=110&amp;COL=H1&amp;EFFDATE=FNL2016&amp;LOCATION_1=08Santa%20Barbara&amp;LOCATION_2=1Local%20only&amp;OUTPUT=EXL2K"/>
    <hyperlink ref="L16" r:id="rId26" display="https://webfocus.ucop.edu/ibi_apps/WFServlet?IBIF_webapp=/ibi_apps&amp;IBIC_server=EDASERVE&amp;IBIWF_msgviewer=OFF&amp;IBIF_ex=CFRX3223&amp;CLICKED_ON=&amp;ROW=110&amp;COL=K1&amp;EFFDATE=FNL2016&amp;LOCATION_1=08Santa%20Barbara&amp;LOCATION_2=1Local%20only&amp;OUTPUT=EXL2K"/>
    <hyperlink ref="M16" r:id="rId27" display="https://webfocus.ucop.edu/ibi_apps/WFServlet?IBIF_webapp=/ibi_apps&amp;IBIC_server=EDASERVE&amp;IBIWF_msgviewer=OFF&amp;IBIF_ex=CFRX3223&amp;CLICKED_ON=&amp;ROW=110&amp;COL=L1&amp;EFFDATE=FNL2016&amp;LOCATION_1=08Santa%20Barbara&amp;LOCATION_2=1Local%20only&amp;OUTPUT=EXL2K"/>
    <hyperlink ref="B17" r:id="rId28" display="https://webfocus.ucop.edu/ibi_apps/WFServlet?IBIF_webapp=/ibi_apps&amp;IBIC_server=EDASERVE&amp;IBIWF_msgviewer=OFF&amp;IBIF_ex=CFRX3223&amp;CLICKED_ON=&amp;ROW=112&amp;COL=A1&amp;EFFDATE=FNL2016&amp;LOCATION_1=08Santa%20Barbara&amp;LOCATION_2=1Local%20only&amp;OUTPUT=EXL2K"/>
    <hyperlink ref="C17" r:id="rId29" display="https://webfocus.ucop.edu/ibi_apps/WFServlet?IBIF_webapp=/ibi_apps&amp;IBIC_server=EDASERVE&amp;IBIWF_msgviewer=OFF&amp;IBIF_ex=CFRX3223&amp;CLICKED_ON=&amp;ROW=112&amp;COL=B1&amp;EFFDATE=FNL2016&amp;LOCATION_1=08Santa%20Barbara&amp;LOCATION_2=1Local%20only&amp;OUTPUT=EXL2K"/>
    <hyperlink ref="D17" r:id="rId30" display="https://webfocus.ucop.edu/ibi_apps/WFServlet?IBIF_webapp=/ibi_apps&amp;IBIC_server=EDASERVE&amp;IBIWF_msgviewer=OFF&amp;IBIF_ex=CFRX3223&amp;CLICKED_ON=&amp;ROW=112&amp;COL=C1&amp;EFFDATE=FNL2016&amp;LOCATION_1=08Santa%20Barbara&amp;LOCATION_2=1Local%20only&amp;OUTPUT=EXL2K"/>
    <hyperlink ref="F17" r:id="rId31" display="https://webfocus.ucop.edu/ibi_apps/WFServlet?IBIF_webapp=/ibi_apps&amp;IBIC_server=EDASERVE&amp;IBIWF_msgviewer=OFF&amp;IBIF_ex=CFRX3223&amp;CLICKED_ON=&amp;ROW=112&amp;COL=E1&amp;EFFDATE=FNL2016&amp;LOCATION_1=08Santa%20Barbara&amp;LOCATION_2=1Local%20only&amp;OUTPUT=EXL2K"/>
    <hyperlink ref="G17" r:id="rId32" display="https://webfocus.ucop.edu/ibi_apps/WFServlet?IBIF_webapp=/ibi_apps&amp;IBIC_server=EDASERVE&amp;IBIWF_msgviewer=OFF&amp;IBIF_ex=CFRX3223&amp;CLICKED_ON=&amp;ROW=112&amp;COL=F1&amp;EFFDATE=FNL2016&amp;LOCATION_1=08Santa%20Barbara&amp;LOCATION_2=1Local%20only&amp;OUTPUT=EXL2K"/>
    <hyperlink ref="H17" r:id="rId33" display="https://webfocus.ucop.edu/ibi_apps/WFServlet?IBIF_webapp=/ibi_apps&amp;IBIC_server=EDASERVE&amp;IBIWF_msgviewer=OFF&amp;IBIF_ex=CFRX3223&amp;CLICKED_ON=&amp;ROW=112&amp;COL=G1&amp;EFFDATE=FNL2016&amp;LOCATION_1=08Santa%20Barbara&amp;LOCATION_2=1Local%20only&amp;OUTPUT=EXL2K"/>
    <hyperlink ref="I17" r:id="rId34" display="https://webfocus.ucop.edu/ibi_apps/WFServlet?IBIF_webapp=/ibi_apps&amp;IBIC_server=EDASERVE&amp;IBIWF_msgviewer=OFF&amp;IBIF_ex=CFRX3223&amp;CLICKED_ON=&amp;ROW=112&amp;COL=H1&amp;EFFDATE=FNL2016&amp;LOCATION_1=08Santa%20Barbara&amp;LOCATION_2=1Local%20only&amp;OUTPUT=EXL2K"/>
    <hyperlink ref="L17" r:id="rId35" display="https://webfocus.ucop.edu/ibi_apps/WFServlet?IBIF_webapp=/ibi_apps&amp;IBIC_server=EDASERVE&amp;IBIWF_msgviewer=OFF&amp;IBIF_ex=CFRX3223&amp;CLICKED_ON=&amp;ROW=112&amp;COL=K1&amp;EFFDATE=FNL2016&amp;LOCATION_1=08Santa%20Barbara&amp;LOCATION_2=1Local%20only&amp;OUTPUT=EXL2K"/>
    <hyperlink ref="M17" r:id="rId36" display="https://webfocus.ucop.edu/ibi_apps/WFServlet?IBIF_webapp=/ibi_apps&amp;IBIC_server=EDASERVE&amp;IBIWF_msgviewer=OFF&amp;IBIF_ex=CFRX3223&amp;CLICKED_ON=&amp;ROW=112&amp;COL=L1&amp;EFFDATE=FNL2016&amp;LOCATION_1=08Santa%20Barbara&amp;LOCATION_2=1Local%20only&amp;OUTPUT=EXL2K"/>
    <hyperlink ref="B21" r:id="rId37" display="https://webfocus.ucop.edu/ibi_apps/WFServlet?IBIF_webapp=/ibi_apps&amp;IBIC_server=EDASERVE&amp;IBIWF_msgviewer=OFF&amp;IBIF_ex=CFRX3223&amp;CLICKED_ON=&amp;ROW=120&amp;COL=A1&amp;EFFDATE=FNL2016&amp;LOCATION_1=08Santa%20Barbara&amp;LOCATION_2=1Local%20only&amp;OUTPUT=EXL2K"/>
    <hyperlink ref="C21" r:id="rId38" display="https://webfocus.ucop.edu/ibi_apps/WFServlet?IBIF_webapp=/ibi_apps&amp;IBIC_server=EDASERVE&amp;IBIWF_msgviewer=OFF&amp;IBIF_ex=CFRX3223&amp;CLICKED_ON=&amp;ROW=120&amp;COL=B1&amp;EFFDATE=FNL2016&amp;LOCATION_1=08Santa%20Barbara&amp;LOCATION_2=1Local%20only&amp;OUTPUT=EXL2K"/>
    <hyperlink ref="D21" r:id="rId39" display="https://webfocus.ucop.edu/ibi_apps/WFServlet?IBIF_webapp=/ibi_apps&amp;IBIC_server=EDASERVE&amp;IBIWF_msgviewer=OFF&amp;IBIF_ex=CFRX3223&amp;CLICKED_ON=&amp;ROW=120&amp;COL=C1&amp;EFFDATE=FNL2016&amp;LOCATION_1=08Santa%20Barbara&amp;LOCATION_2=1Local%20only&amp;OUTPUT=EXL2K"/>
    <hyperlink ref="E21" r:id="rId40" display="https://webfocus.ucop.edu/ibi_apps/WFServlet?IBIF_webapp=/ibi_apps&amp;IBIC_server=EDASERVE&amp;IBIWF_msgviewer=OFF&amp;IBIF_ex=CFRX3223&amp;CLICKED_ON=&amp;ROW=120&amp;COL=D1&amp;EFFDATE=FNL2016&amp;LOCATION_1=08Santa%20Barbara&amp;LOCATION_2=1Local%20only&amp;OUTPUT=EXL2K"/>
    <hyperlink ref="G21" r:id="rId41" display="https://webfocus.ucop.edu/ibi_apps/WFServlet?IBIF_webapp=/ibi_apps&amp;IBIC_server=EDASERVE&amp;IBIWF_msgviewer=OFF&amp;IBIF_ex=CFRX3223&amp;CLICKED_ON=&amp;ROW=120&amp;COL=F1&amp;EFFDATE=FNL2016&amp;LOCATION_1=08Santa%20Barbara&amp;LOCATION_2=1Local%20only&amp;OUTPUT=EXL2K"/>
    <hyperlink ref="H21" r:id="rId42" display="https://webfocus.ucop.edu/ibi_apps/WFServlet?IBIF_webapp=/ibi_apps&amp;IBIC_server=EDASERVE&amp;IBIWF_msgviewer=OFF&amp;IBIF_ex=CFRX3223&amp;CLICKED_ON=&amp;ROW=120&amp;COL=G1&amp;EFFDATE=FNL2016&amp;LOCATION_1=08Santa%20Barbara&amp;LOCATION_2=1Local%20only&amp;OUTPUT=EXL2K"/>
    <hyperlink ref="I21" r:id="rId43" display="https://webfocus.ucop.edu/ibi_apps/WFServlet?IBIF_webapp=/ibi_apps&amp;IBIC_server=EDASERVE&amp;IBIWF_msgviewer=OFF&amp;IBIF_ex=CFRX3223&amp;CLICKED_ON=&amp;ROW=120&amp;COL=H1&amp;EFFDATE=FNL2016&amp;LOCATION_1=08Santa%20Barbara&amp;LOCATION_2=1Local%20only&amp;OUTPUT=EXL2K"/>
    <hyperlink ref="L21" r:id="rId44" display="https://webfocus.ucop.edu/ibi_apps/WFServlet?IBIF_webapp=/ibi_apps&amp;IBIC_server=EDASERVE&amp;IBIWF_msgviewer=OFF&amp;IBIF_ex=CFRX3223&amp;CLICKED_ON=&amp;ROW=120&amp;COL=K1&amp;EFFDATE=FNL2016&amp;LOCATION_1=08Santa%20Barbara&amp;LOCATION_2=1Local%20only&amp;OUTPUT=EXL2K"/>
    <hyperlink ref="B26" r:id="rId45" display="https://webfocus.ucop.edu/ibi_apps/WFServlet?IBIF_webapp=/ibi_apps&amp;IBIC_server=EDASERVE&amp;IBIWF_msgviewer=OFF&amp;IBIF_ex=CFRX3223&amp;CLICKED_ON=&amp;ROW=130&amp;COL=A1&amp;EFFDATE=FNL2016&amp;LOCATION_1=08Santa%20Barbara&amp;LOCATION_2=1Local%20only&amp;OUTPUT=EXL2K"/>
    <hyperlink ref="C26" r:id="rId46" display="https://webfocus.ucop.edu/ibi_apps/WFServlet?IBIF_webapp=/ibi_apps&amp;IBIC_server=EDASERVE&amp;IBIWF_msgviewer=OFF&amp;IBIF_ex=CFRX3223&amp;CLICKED_ON=&amp;ROW=130&amp;COL=B1&amp;EFFDATE=FNL2016&amp;LOCATION_1=08Santa%20Barbara&amp;LOCATION_2=1Local%20only&amp;OUTPUT=EXL2K"/>
    <hyperlink ref="D26" r:id="rId47" display="https://webfocus.ucop.edu/ibi_apps/WFServlet?IBIF_webapp=/ibi_apps&amp;IBIC_server=EDASERVE&amp;IBIWF_msgviewer=OFF&amp;IBIF_ex=CFRX3223&amp;CLICKED_ON=&amp;ROW=130&amp;COL=C1&amp;EFFDATE=FNL2016&amp;LOCATION_1=08Santa%20Barbara&amp;LOCATION_2=1Local%20only&amp;OUTPUT=EXL2K"/>
    <hyperlink ref="E26" r:id="rId48" display="https://webfocus.ucop.edu/ibi_apps/WFServlet?IBIF_webapp=/ibi_apps&amp;IBIC_server=EDASERVE&amp;IBIWF_msgviewer=OFF&amp;IBIF_ex=CFRX3223&amp;CLICKED_ON=&amp;ROW=130&amp;COL=D1&amp;EFFDATE=FNL2016&amp;LOCATION_1=08Santa%20Barbara&amp;LOCATION_2=1Local%20only&amp;OUTPUT=EXL2K"/>
    <hyperlink ref="G26" r:id="rId49" display="https://webfocus.ucop.edu/ibi_apps/WFServlet?IBIF_webapp=/ibi_apps&amp;IBIC_server=EDASERVE&amp;IBIWF_msgviewer=OFF&amp;IBIF_ex=CFRX3223&amp;CLICKED_ON=&amp;ROW=130&amp;COL=F1&amp;EFFDATE=FNL2016&amp;LOCATION_1=08Santa%20Barbara&amp;LOCATION_2=1Local%20only&amp;OUTPUT=EXL2K"/>
    <hyperlink ref="H26" r:id="rId50" display="https://webfocus.ucop.edu/ibi_apps/WFServlet?IBIF_webapp=/ibi_apps&amp;IBIC_server=EDASERVE&amp;IBIWF_msgviewer=OFF&amp;IBIF_ex=CFRX3223&amp;CLICKED_ON=&amp;ROW=130&amp;COL=G1&amp;EFFDATE=FNL2016&amp;LOCATION_1=08Santa%20Barbara&amp;LOCATION_2=1Local%20only&amp;OUTPUT=EXL2K"/>
    <hyperlink ref="I26" r:id="rId51" display="https://webfocus.ucop.edu/ibi_apps/WFServlet?IBIF_webapp=/ibi_apps&amp;IBIC_server=EDASERVE&amp;IBIWF_msgviewer=OFF&amp;IBIF_ex=CFRX3223&amp;CLICKED_ON=&amp;ROW=130&amp;COL=H1&amp;EFFDATE=FNL2016&amp;LOCATION_1=08Santa%20Barbara&amp;LOCATION_2=1Local%20only&amp;OUTPUT=EXL2K"/>
    <hyperlink ref="L26" r:id="rId52" display="https://webfocus.ucop.edu/ibi_apps/WFServlet?IBIF_webapp=/ibi_apps&amp;IBIC_server=EDASERVE&amp;IBIWF_msgviewer=OFF&amp;IBIF_ex=CFRX3223&amp;CLICKED_ON=&amp;ROW=130&amp;COL=K1&amp;EFFDATE=FNL2016&amp;LOCATION_1=08Santa%20Barbara&amp;LOCATION_2=1Local%20only&amp;OUTPUT=EXL2K"/>
    <hyperlink ref="M26" r:id="rId53" display="https://webfocus.ucop.edu/ibi_apps/WFServlet?IBIF_webapp=/ibi_apps&amp;IBIC_server=EDASERVE&amp;IBIWF_msgviewer=OFF&amp;IBIF_ex=CFRX3223&amp;CLICKED_ON=&amp;ROW=130&amp;COL=L1&amp;EFFDATE=FNL2016&amp;LOCATION_1=08Santa%20Barbara&amp;LOCATION_2=1Local%20only&amp;OUTPUT=EXL2K"/>
    <hyperlink ref="B27" r:id="rId54" display="https://webfocus.ucop.edu/ibi_apps/WFServlet?IBIF_webapp=/ibi_apps&amp;IBIC_server=EDASERVE&amp;IBIWF_msgviewer=OFF&amp;IBIF_ex=CFRX3223&amp;CLICKED_ON=&amp;ROW=132&amp;COL=A1&amp;EFFDATE=FNL2016&amp;LOCATION_1=08Santa%20Barbara&amp;LOCATION_2=1Local%20only&amp;OUTPUT=EXL2K"/>
    <hyperlink ref="G27" r:id="rId55" display="https://webfocus.ucop.edu/ibi_apps/WFServlet?IBIF_webapp=/ibi_apps&amp;IBIC_server=EDASERVE&amp;IBIWF_msgviewer=OFF&amp;IBIF_ex=CFRX3223&amp;CLICKED_ON=&amp;ROW=132&amp;COL=F1&amp;EFFDATE=FNL2016&amp;LOCATION_1=08Santa%20Barbara&amp;LOCATION_2=1Local%20only&amp;OUTPUT=EXL2K"/>
    <hyperlink ref="H27" r:id="rId56" display="https://webfocus.ucop.edu/ibi_apps/WFServlet?IBIF_webapp=/ibi_apps&amp;IBIC_server=EDASERVE&amp;IBIWF_msgviewer=OFF&amp;IBIF_ex=CFRX3223&amp;CLICKED_ON=&amp;ROW=132&amp;COL=G1&amp;EFFDATE=FNL2016&amp;LOCATION_1=08Santa%20Barbara&amp;LOCATION_2=1Local%20only&amp;OUTPUT=EXL2K"/>
    <hyperlink ref="I27" r:id="rId57" display="https://webfocus.ucop.edu/ibi_apps/WFServlet?IBIF_webapp=/ibi_apps&amp;IBIC_server=EDASERVE&amp;IBIWF_msgviewer=OFF&amp;IBIF_ex=CFRX3223&amp;CLICKED_ON=&amp;ROW=132&amp;COL=H1&amp;EFFDATE=FNL2016&amp;LOCATION_1=08Santa%20Barbara&amp;LOCATION_2=1Local%20only&amp;OUTPUT=EXL2K"/>
    <hyperlink ref="L27" r:id="rId58" display="https://webfocus.ucop.edu/ibi_apps/WFServlet?IBIF_webapp=/ibi_apps&amp;IBIC_server=EDASERVE&amp;IBIWF_msgviewer=OFF&amp;IBIF_ex=CFRX3223&amp;CLICKED_ON=&amp;ROW=132&amp;COL=K1&amp;EFFDATE=FNL2016&amp;LOCATION_1=08Santa%20Barbara&amp;LOCATION_2=1Local%20only&amp;OUTPUT=EXL2K"/>
    <hyperlink ref="M27" r:id="rId59" display="https://webfocus.ucop.edu/ibi_apps/WFServlet?IBIF_webapp=/ibi_apps&amp;IBIC_server=EDASERVE&amp;IBIWF_msgviewer=OFF&amp;IBIF_ex=CFRX3223&amp;CLICKED_ON=&amp;ROW=132&amp;COL=L1&amp;EFFDATE=FNL2016&amp;LOCATION_1=08Santa%20Barbara&amp;LOCATION_2=1Local%20only&amp;OUTPUT=EXL2K"/>
    <hyperlink ref="B36" r:id="rId60" display="https://webfocus.ucop.edu/ibi_apps/WFServlet?IBIF_webapp=/ibi_apps&amp;IBIC_server=EDASERVE&amp;IBIWF_msgviewer=OFF&amp;IBIF_ex=CFRX3223&amp;CLICKED_ON=&amp;ROW=150&amp;COL=A1&amp;EFFDATE=FNL2016&amp;LOCATION_1=08Santa%20Barbara&amp;LOCATION_2=1Local%20only&amp;OUTPUT=EXL2K"/>
    <hyperlink ref="C36" r:id="rId61" display="https://webfocus.ucop.edu/ibi_apps/WFServlet?IBIF_webapp=/ibi_apps&amp;IBIC_server=EDASERVE&amp;IBIWF_msgviewer=OFF&amp;IBIF_ex=CFRX3223&amp;CLICKED_ON=&amp;ROW=150&amp;COL=B1&amp;EFFDATE=FNL2016&amp;LOCATION_1=08Santa%20Barbara&amp;LOCATION_2=1Local%20only&amp;OUTPUT=EXL2K"/>
    <hyperlink ref="D36" r:id="rId62" display="https://webfocus.ucop.edu/ibi_apps/WFServlet?IBIF_webapp=/ibi_apps&amp;IBIC_server=EDASERVE&amp;IBIWF_msgviewer=OFF&amp;IBIF_ex=CFRX3223&amp;CLICKED_ON=&amp;ROW=150&amp;COL=C1&amp;EFFDATE=FNL2016&amp;LOCATION_1=08Santa%20Barbara&amp;LOCATION_2=1Local%20only&amp;OUTPUT=EXL2K"/>
    <hyperlink ref="F36" r:id="rId63" display="https://webfocus.ucop.edu/ibi_apps/WFServlet?IBIF_webapp=/ibi_apps&amp;IBIC_server=EDASERVE&amp;IBIWF_msgviewer=OFF&amp;IBIF_ex=CFRX3223&amp;CLICKED_ON=&amp;ROW=150&amp;COL=E1&amp;EFFDATE=FNL2016&amp;LOCATION_1=08Santa%20Barbara&amp;LOCATION_2=1Local%20only&amp;OUTPUT=EXL2K"/>
    <hyperlink ref="G36" r:id="rId64" display="https://webfocus.ucop.edu/ibi_apps/WFServlet?IBIF_webapp=/ibi_apps&amp;IBIC_server=EDASERVE&amp;IBIWF_msgviewer=OFF&amp;IBIF_ex=CFRX3223&amp;CLICKED_ON=&amp;ROW=150&amp;COL=F1&amp;EFFDATE=FNL2016&amp;LOCATION_1=08Santa%20Barbara&amp;LOCATION_2=1Local%20only&amp;OUTPUT=EXL2K"/>
    <hyperlink ref="H36" r:id="rId65" display="https://webfocus.ucop.edu/ibi_apps/WFServlet?IBIF_webapp=/ibi_apps&amp;IBIC_server=EDASERVE&amp;IBIWF_msgviewer=OFF&amp;IBIF_ex=CFRX3223&amp;CLICKED_ON=&amp;ROW=150&amp;COL=G1&amp;EFFDATE=FNL2016&amp;LOCATION_1=08Santa%20Barbara&amp;LOCATION_2=1Local%20only&amp;OUTPUT=EXL2K"/>
    <hyperlink ref="I36" r:id="rId66" display="https://webfocus.ucop.edu/ibi_apps/WFServlet?IBIF_webapp=/ibi_apps&amp;IBIC_server=EDASERVE&amp;IBIWF_msgviewer=OFF&amp;IBIF_ex=CFRX3223&amp;CLICKED_ON=&amp;ROW=150&amp;COL=H1&amp;EFFDATE=FNL2016&amp;LOCATION_1=08Santa%20Barbara&amp;LOCATION_2=1Local%20only&amp;OUTPUT=EXL2K"/>
    <hyperlink ref="L36" r:id="rId67" display="https://webfocus.ucop.edu/ibi_apps/WFServlet?IBIF_webapp=/ibi_apps&amp;IBIC_server=EDASERVE&amp;IBIWF_msgviewer=OFF&amp;IBIF_ex=CFRX3223&amp;CLICKED_ON=&amp;ROW=150&amp;COL=K1&amp;EFFDATE=FNL2016&amp;LOCATION_1=08Santa%20Barbara&amp;LOCATION_2=1Local%20only&amp;OUTPUT=EXL2K"/>
    <hyperlink ref="M36" r:id="rId68" display="https://webfocus.ucop.edu/ibi_apps/WFServlet?IBIF_webapp=/ibi_apps&amp;IBIC_server=EDASERVE&amp;IBIWF_msgviewer=OFF&amp;IBIF_ex=CFRX3223&amp;CLICKED_ON=&amp;ROW=150&amp;COL=L1&amp;EFFDATE=FNL2016&amp;LOCATION_1=08Santa%20Barbara&amp;LOCATION_2=1Local%20only&amp;OUTPUT=EXL2K"/>
    <hyperlink ref="B37" r:id="rId69" display="https://webfocus.ucop.edu/ibi_apps/WFServlet?IBIF_webapp=/ibi_apps&amp;IBIC_server=EDASERVE&amp;IBIWF_msgviewer=OFF&amp;IBIF_ex=CFRX3223&amp;CLICKED_ON=&amp;ROW=152&amp;COL=A1&amp;EFFDATE=FNL2016&amp;LOCATION_1=08Santa%20Barbara&amp;LOCATION_2=1Local%20only&amp;OUTPUT=EXL2K"/>
    <hyperlink ref="C37" r:id="rId70" display="https://webfocus.ucop.edu/ibi_apps/WFServlet?IBIF_webapp=/ibi_apps&amp;IBIC_server=EDASERVE&amp;IBIWF_msgviewer=OFF&amp;IBIF_ex=CFRX3223&amp;CLICKED_ON=&amp;ROW=152&amp;COL=B1&amp;EFFDATE=FNL2016&amp;LOCATION_1=08Santa%20Barbara&amp;LOCATION_2=1Local%20only&amp;OUTPUT=EXL2K"/>
    <hyperlink ref="G37" r:id="rId71" display="https://webfocus.ucop.edu/ibi_apps/WFServlet?IBIF_webapp=/ibi_apps&amp;IBIC_server=EDASERVE&amp;IBIWF_msgviewer=OFF&amp;IBIF_ex=CFRX3223&amp;CLICKED_ON=&amp;ROW=152&amp;COL=F1&amp;EFFDATE=FNL2016&amp;LOCATION_1=08Santa%20Barbara&amp;LOCATION_2=1Local%20only&amp;OUTPUT=EXL2K"/>
    <hyperlink ref="L37" r:id="rId72" display="https://webfocus.ucop.edu/ibi_apps/WFServlet?IBIF_webapp=/ibi_apps&amp;IBIC_server=EDASERVE&amp;IBIWF_msgviewer=OFF&amp;IBIF_ex=CFRX3223&amp;CLICKED_ON=&amp;ROW=152&amp;COL=K1&amp;EFFDATE=FNL2016&amp;LOCATION_1=08Santa%20Barbara&amp;LOCATION_2=1Local%20only&amp;OUTPUT=EXL2K"/>
    <hyperlink ref="B41" r:id="rId73" display="https://webfocus.ucop.edu/ibi_apps/WFServlet?IBIF_webapp=/ibi_apps&amp;IBIC_server=EDASERVE&amp;IBIWF_msgviewer=OFF&amp;IBIF_ex=CFRX3223&amp;CLICKED_ON=&amp;ROW=160&amp;COL=A1&amp;EFFDATE=FNL2016&amp;LOCATION_1=08Santa%20Barbara&amp;LOCATION_2=1Local%20only&amp;OUTPUT=EXL2K"/>
    <hyperlink ref="C41" r:id="rId74" display="https://webfocus.ucop.edu/ibi_apps/WFServlet?IBIF_webapp=/ibi_apps&amp;IBIC_server=EDASERVE&amp;IBIWF_msgviewer=OFF&amp;IBIF_ex=CFRX3223&amp;CLICKED_ON=&amp;ROW=160&amp;COL=B1&amp;EFFDATE=FNL2016&amp;LOCATION_1=08Santa%20Barbara&amp;LOCATION_2=1Local%20only&amp;OUTPUT=EXL2K"/>
    <hyperlink ref="D41" r:id="rId75" display="https://webfocus.ucop.edu/ibi_apps/WFServlet?IBIF_webapp=/ibi_apps&amp;IBIC_server=EDASERVE&amp;IBIWF_msgviewer=OFF&amp;IBIF_ex=CFRX3223&amp;CLICKED_ON=&amp;ROW=160&amp;COL=C1&amp;EFFDATE=FNL2016&amp;LOCATION_1=08Santa%20Barbara&amp;LOCATION_2=1Local%20only&amp;OUTPUT=EXL2K"/>
    <hyperlink ref="G41" r:id="rId76" display="https://webfocus.ucop.edu/ibi_apps/WFServlet?IBIF_webapp=/ibi_apps&amp;IBIC_server=EDASERVE&amp;IBIWF_msgviewer=OFF&amp;IBIF_ex=CFRX3223&amp;CLICKED_ON=&amp;ROW=160&amp;COL=F1&amp;EFFDATE=FNL2016&amp;LOCATION_1=08Santa%20Barbara&amp;LOCATION_2=1Local%20only&amp;OUTPUT=EXL2K"/>
    <hyperlink ref="H41" r:id="rId77" display="https://webfocus.ucop.edu/ibi_apps/WFServlet?IBIF_webapp=/ibi_apps&amp;IBIC_server=EDASERVE&amp;IBIWF_msgviewer=OFF&amp;IBIF_ex=CFRX3223&amp;CLICKED_ON=&amp;ROW=160&amp;COL=G1&amp;EFFDATE=FNL2016&amp;LOCATION_1=08Santa%20Barbara&amp;LOCATION_2=1Local%20only&amp;OUTPUT=EXL2K"/>
    <hyperlink ref="J41" r:id="rId78" display="https://webfocus.ucop.edu/ibi_apps/WFServlet?IBIF_webapp=/ibi_apps&amp;IBIC_server=EDASERVE&amp;IBIWF_msgviewer=OFF&amp;IBIF_ex=CFRX3223&amp;CLICKED_ON=&amp;ROW=160&amp;COL=I1&amp;EFFDATE=FNL2016&amp;LOCATION_1=08Santa%20Barbara&amp;LOCATION_2=1Local%20only&amp;OUTPUT=EXL2K"/>
    <hyperlink ref="L41" r:id="rId79" display="https://webfocus.ucop.edu/ibi_apps/WFServlet?IBIF_webapp=/ibi_apps&amp;IBIC_server=EDASERVE&amp;IBIWF_msgviewer=OFF&amp;IBIF_ex=CFRX3223&amp;CLICKED_ON=&amp;ROW=160&amp;COL=K1&amp;EFFDATE=FNL2016&amp;LOCATION_1=08Santa%20Barbara&amp;LOCATION_2=1Local%20only&amp;OUTPUT=EXL2K"/>
    <hyperlink ref="M41" r:id="rId80" display="https://webfocus.ucop.edu/ibi_apps/WFServlet?IBIF_webapp=/ibi_apps&amp;IBIC_server=EDASERVE&amp;IBIWF_msgviewer=OFF&amp;IBIF_ex=CFRX3223&amp;CLICKED_ON=&amp;ROW=160&amp;COL=L1&amp;EFFDATE=FNL2016&amp;LOCATION_1=08Santa%20Barbara&amp;LOCATION_2=1Local%20only&amp;OUTPUT=EXL2K"/>
    <hyperlink ref="B42" r:id="rId81" display="https://webfocus.ucop.edu/ibi_apps/WFServlet?IBIF_webapp=/ibi_apps&amp;IBIC_server=EDASERVE&amp;IBIWF_msgviewer=OFF&amp;IBIF_ex=CFRX3223&amp;CLICKED_ON=&amp;ROW=162&amp;COL=A1&amp;EFFDATE=FNL2016&amp;LOCATION_1=08Santa%20Barbara&amp;LOCATION_2=1Local%20only&amp;OUTPUT=EXL2K"/>
    <hyperlink ref="I42" r:id="rId82" display="https://webfocus.ucop.edu/ibi_apps/WFServlet?IBIF_webapp=/ibi_apps&amp;IBIC_server=EDASERVE&amp;IBIWF_msgviewer=OFF&amp;IBIF_ex=CFRX3223&amp;CLICKED_ON=&amp;ROW=162&amp;COL=H1&amp;EFFDATE=FNL2016&amp;LOCATION_1=08Santa%20Barbara&amp;LOCATION_2=1Local%20only&amp;OUTPUT=EXL2K"/>
    <hyperlink ref="L42" r:id="rId83" display="https://webfocus.ucop.edu/ibi_apps/WFServlet?IBIF_webapp=/ibi_apps&amp;IBIC_server=EDASERVE&amp;IBIWF_msgviewer=OFF&amp;IBIF_ex=CFRX3223&amp;CLICKED_ON=&amp;ROW=162&amp;COL=K1&amp;EFFDATE=FNL2016&amp;LOCATION_1=08Santa%20Barbara&amp;LOCATION_2=1Local%20only&amp;OUTPUT=EXL2K"/>
    <hyperlink ref="M42" r:id="rId84" display="https://webfocus.ucop.edu/ibi_apps/WFServlet?IBIF_webapp=/ibi_apps&amp;IBIC_server=EDASERVE&amp;IBIWF_msgviewer=OFF&amp;IBIF_ex=CFRX3223&amp;CLICKED_ON=&amp;ROW=162&amp;COL=L1&amp;EFFDATE=FNL2016&amp;LOCATION_1=08Santa%20Barbara&amp;LOCATION_2=1Local%20only&amp;OUTPUT=EXL2K"/>
    <hyperlink ref="B46" r:id="rId85" display="https://webfocus.ucop.edu/ibi_apps/WFServlet?IBIF_webapp=/ibi_apps&amp;IBIC_server=EDASERVE&amp;IBIWF_msgviewer=OFF&amp;IBIF_ex=CFRX3223&amp;CLICKED_ON=&amp;ROW=170&amp;COL=A1&amp;EFFDATE=FNL2016&amp;LOCATION_1=08Santa%20Barbara&amp;LOCATION_2=1Local%20only&amp;OUTPUT=EXL2K"/>
    <hyperlink ref="C46" r:id="rId86" display="https://webfocus.ucop.edu/ibi_apps/WFServlet?IBIF_webapp=/ibi_apps&amp;IBIC_server=EDASERVE&amp;IBIWF_msgviewer=OFF&amp;IBIF_ex=CFRX3223&amp;CLICKED_ON=&amp;ROW=170&amp;COL=B1&amp;EFFDATE=FNL2016&amp;LOCATION_1=08Santa%20Barbara&amp;LOCATION_2=1Local%20only&amp;OUTPUT=EXL2K"/>
    <hyperlink ref="D46" r:id="rId87" display="https://webfocus.ucop.edu/ibi_apps/WFServlet?IBIF_webapp=/ibi_apps&amp;IBIC_server=EDASERVE&amp;IBIWF_msgviewer=OFF&amp;IBIF_ex=CFRX3223&amp;CLICKED_ON=&amp;ROW=170&amp;COL=C1&amp;EFFDATE=FNL2016&amp;LOCATION_1=08Santa%20Barbara&amp;LOCATION_2=1Local%20only&amp;OUTPUT=EXL2K"/>
    <hyperlink ref="H46" r:id="rId88" display="https://webfocus.ucop.edu/ibi_apps/WFServlet?IBIF_webapp=/ibi_apps&amp;IBIC_server=EDASERVE&amp;IBIWF_msgviewer=OFF&amp;IBIF_ex=CFRX3223&amp;CLICKED_ON=&amp;ROW=170&amp;COL=G1&amp;EFFDATE=FNL2016&amp;LOCATION_1=08Santa%20Barbara&amp;LOCATION_2=1Local%20only&amp;OUTPUT=EXL2K"/>
    <hyperlink ref="J46" r:id="rId89" display="https://webfocus.ucop.edu/ibi_apps/WFServlet?IBIF_webapp=/ibi_apps&amp;IBIC_server=EDASERVE&amp;IBIWF_msgviewer=OFF&amp;IBIF_ex=CFRX3223&amp;CLICKED_ON=&amp;ROW=170&amp;COL=I1&amp;EFFDATE=FNL2016&amp;LOCATION_1=08Santa%20Barbara&amp;LOCATION_2=1Local%20only&amp;OUTPUT=EXL2K"/>
    <hyperlink ref="L46" r:id="rId90" display="https://webfocus.ucop.edu/ibi_apps/WFServlet?IBIF_webapp=/ibi_apps&amp;IBIC_server=EDASERVE&amp;IBIWF_msgviewer=OFF&amp;IBIF_ex=CFRX3223&amp;CLICKED_ON=&amp;ROW=170&amp;COL=K1&amp;EFFDATE=FNL2016&amp;LOCATION_1=08Santa%20Barbara&amp;LOCATION_2=1Local%20only&amp;OUTPUT=EXL2K"/>
    <hyperlink ref="M46" r:id="rId91" display="https://webfocus.ucop.edu/ibi_apps/WFServlet?IBIF_webapp=/ibi_apps&amp;IBIC_server=EDASERVE&amp;IBIWF_msgviewer=OFF&amp;IBIF_ex=CFRX3223&amp;CLICKED_ON=&amp;ROW=170&amp;COL=L1&amp;EFFDATE=FNL2016&amp;LOCATION_1=08Santa%20Barbara&amp;LOCATION_2=1Local%20only&amp;OUTPUT=EXL2K"/>
    <hyperlink ref="B47" r:id="rId92" display="https://webfocus.ucop.edu/ibi_apps/WFServlet?IBIF_webapp=/ibi_apps&amp;IBIC_server=EDASERVE&amp;IBIWF_msgviewer=OFF&amp;IBIF_ex=CFRX3223&amp;CLICKED_ON=&amp;ROW=172&amp;COL=A1&amp;EFFDATE=FNL2016&amp;LOCATION_1=08Santa%20Barbara&amp;LOCATION_2=1Local%20only&amp;OUTPUT=EXL2K"/>
    <hyperlink ref="L47" r:id="rId93" display="https://webfocus.ucop.edu/ibi_apps/WFServlet?IBIF_webapp=/ibi_apps&amp;IBIC_server=EDASERVE&amp;IBIWF_msgviewer=OFF&amp;IBIF_ex=CFRX3223&amp;CLICKED_ON=&amp;ROW=172&amp;COL=K1&amp;EFFDATE=FNL2016&amp;LOCATION_1=08Santa%20Barbara&amp;LOCATION_2=1Local%20only&amp;OUTPUT=EXL2K"/>
    <hyperlink ref="M47" r:id="rId94" display="https://webfocus.ucop.edu/ibi_apps/WFServlet?IBIF_webapp=/ibi_apps&amp;IBIC_server=EDASERVE&amp;IBIWF_msgviewer=OFF&amp;IBIF_ex=CFRX3223&amp;CLICKED_ON=&amp;ROW=172&amp;COL=L1&amp;EFFDATE=FNL2016&amp;LOCATION_1=08Santa%20Barbara&amp;LOCATION_2=1Local%20only&amp;OUTPUT=EXL2K"/>
    <hyperlink ref="B51" r:id="rId95" display="https://webfocus.ucop.edu/ibi_apps/WFServlet?IBIF_webapp=/ibi_apps&amp;IBIC_server=EDASERVE&amp;IBIWF_msgviewer=OFF&amp;IBIF_ex=CFRX3223&amp;CLICKED_ON=&amp;ROW=180&amp;COL=A1&amp;EFFDATE=FNL2016&amp;LOCATION_1=08Santa%20Barbara&amp;LOCATION_2=1Local%20only&amp;OUTPUT=EXL2K"/>
    <hyperlink ref="C51" r:id="rId96" display="https://webfocus.ucop.edu/ibi_apps/WFServlet?IBIF_webapp=/ibi_apps&amp;IBIC_server=EDASERVE&amp;IBIWF_msgviewer=OFF&amp;IBIF_ex=CFRX3223&amp;CLICKED_ON=&amp;ROW=180&amp;COL=B1&amp;EFFDATE=FNL2016&amp;LOCATION_1=08Santa%20Barbara&amp;LOCATION_2=1Local%20only&amp;OUTPUT=EXL2K"/>
    <hyperlink ref="D51" r:id="rId97" display="https://webfocus.ucop.edu/ibi_apps/WFServlet?IBIF_webapp=/ibi_apps&amp;IBIC_server=EDASERVE&amp;IBIWF_msgviewer=OFF&amp;IBIF_ex=CFRX3223&amp;CLICKED_ON=&amp;ROW=180&amp;COL=C1&amp;EFFDATE=FNL2016&amp;LOCATION_1=08Santa%20Barbara&amp;LOCATION_2=1Local%20only&amp;OUTPUT=EXL2K"/>
    <hyperlink ref="E51" r:id="rId98" display="https://webfocus.ucop.edu/ibi_apps/WFServlet?IBIF_webapp=/ibi_apps&amp;IBIC_server=EDASERVE&amp;IBIWF_msgviewer=OFF&amp;IBIF_ex=CFRX3223&amp;CLICKED_ON=&amp;ROW=180&amp;COL=D1&amp;EFFDATE=FNL2016&amp;LOCATION_1=08Santa%20Barbara&amp;LOCATION_2=1Local%20only&amp;OUTPUT=EXL2K"/>
    <hyperlink ref="G51" r:id="rId99" display="https://webfocus.ucop.edu/ibi_apps/WFServlet?IBIF_webapp=/ibi_apps&amp;IBIC_server=EDASERVE&amp;IBIWF_msgviewer=OFF&amp;IBIF_ex=CFRX3223&amp;CLICKED_ON=&amp;ROW=180&amp;COL=F1&amp;EFFDATE=FNL2016&amp;LOCATION_1=08Santa%20Barbara&amp;LOCATION_2=1Local%20only&amp;OUTPUT=EXL2K"/>
    <hyperlink ref="H51" r:id="rId100" display="https://webfocus.ucop.edu/ibi_apps/WFServlet?IBIF_webapp=/ibi_apps&amp;IBIC_server=EDASERVE&amp;IBIWF_msgviewer=OFF&amp;IBIF_ex=CFRX3223&amp;CLICKED_ON=&amp;ROW=180&amp;COL=G1&amp;EFFDATE=FNL2016&amp;LOCATION_1=08Santa%20Barbara&amp;LOCATION_2=1Local%20only&amp;OUTPUT=EXL2K"/>
    <hyperlink ref="L51" r:id="rId101" display="https://webfocus.ucop.edu/ibi_apps/WFServlet?IBIF_webapp=/ibi_apps&amp;IBIC_server=EDASERVE&amp;IBIWF_msgviewer=OFF&amp;IBIF_ex=CFRX3223&amp;CLICKED_ON=&amp;ROW=180&amp;COL=K1&amp;EFFDATE=FNL2016&amp;LOCATION_1=08Santa%20Barbara&amp;LOCATION_2=1Local%20only&amp;OUTPUT=EXL2K"/>
    <hyperlink ref="C52" r:id="rId102" display="https://webfocus.ucop.edu/ibi_apps/WFServlet?IBIF_webapp=/ibi_apps&amp;IBIC_server=EDASERVE&amp;IBIWF_msgviewer=OFF&amp;IBIF_ex=CFRX3223&amp;CLICKED_ON=&amp;ROW=182&amp;COL=B1&amp;EFFDATE=FNL2016&amp;LOCATION_1=08Santa%20Barbara&amp;LOCATION_2=1Local%20only&amp;OUTPUT=EXL2K"/>
    <hyperlink ref="J52" r:id="rId103" display="https://webfocus.ucop.edu/ibi_apps/WFServlet?IBIF_webapp=/ibi_apps&amp;IBIC_server=EDASERVE&amp;IBIWF_msgviewer=OFF&amp;IBIF_ex=CFRX3223&amp;CLICKED_ON=&amp;ROW=182&amp;COL=I1&amp;EFFDATE=FNL2016&amp;LOCATION_1=08Santa%20Barbara&amp;LOCATION_2=1Local%20only&amp;OUTPUT=EXL2K"/>
    <hyperlink ref="L52" r:id="rId104" display="https://webfocus.ucop.edu/ibi_apps/WFServlet?IBIF_webapp=/ibi_apps&amp;IBIC_server=EDASERVE&amp;IBIWF_msgviewer=OFF&amp;IBIF_ex=CFRX3223&amp;CLICKED_ON=&amp;ROW=182&amp;COL=K1&amp;EFFDATE=FNL2016&amp;LOCATION_1=08Santa%20Barbara&amp;LOCATION_2=1Local%20only&amp;OUTPUT=EXL2K"/>
    <hyperlink ref="B56" r:id="rId105" display="https://webfocus.ucop.edu/ibi_apps/WFServlet?IBIF_webapp=/ibi_apps&amp;IBIC_server=EDASERVE&amp;IBIWF_msgviewer=OFF&amp;IBIF_ex=CFRX3223&amp;CLICKED_ON=&amp;ROW=190&amp;COL=A1&amp;EFFDATE=FNL2016&amp;LOCATION_1=08Santa%20Barbara&amp;LOCATION_2=1Local%20only&amp;OUTPUT=EXL2K"/>
    <hyperlink ref="C56" r:id="rId106" display="https://webfocus.ucop.edu/ibi_apps/WFServlet?IBIF_webapp=/ibi_apps&amp;IBIC_server=EDASERVE&amp;IBIWF_msgviewer=OFF&amp;IBIF_ex=CFRX3223&amp;CLICKED_ON=&amp;ROW=190&amp;COL=B1&amp;EFFDATE=FNL2016&amp;LOCATION_1=08Santa%20Barbara&amp;LOCATION_2=1Local%20only&amp;OUTPUT=EXL2K"/>
    <hyperlink ref="D56" r:id="rId107" display="https://webfocus.ucop.edu/ibi_apps/WFServlet?IBIF_webapp=/ibi_apps&amp;IBIC_server=EDASERVE&amp;IBIWF_msgviewer=OFF&amp;IBIF_ex=CFRX3223&amp;CLICKED_ON=&amp;ROW=190&amp;COL=C1&amp;EFFDATE=FNL2016&amp;LOCATION_1=08Santa%20Barbara&amp;LOCATION_2=1Local%20only&amp;OUTPUT=EXL2K"/>
    <hyperlink ref="G56" r:id="rId108" display="https://webfocus.ucop.edu/ibi_apps/WFServlet?IBIF_webapp=/ibi_apps&amp;IBIC_server=EDASERVE&amp;IBIWF_msgviewer=OFF&amp;IBIF_ex=CFRX3223&amp;CLICKED_ON=&amp;ROW=190&amp;COL=F1&amp;EFFDATE=FNL2016&amp;LOCATION_1=08Santa%20Barbara&amp;LOCATION_2=1Local%20only&amp;OUTPUT=EXL2K"/>
    <hyperlink ref="J56" r:id="rId109" display="https://webfocus.ucop.edu/ibi_apps/WFServlet?IBIF_webapp=/ibi_apps&amp;IBIC_server=EDASERVE&amp;IBIWF_msgviewer=OFF&amp;IBIF_ex=CFRX3223&amp;CLICKED_ON=&amp;ROW=190&amp;COL=I1&amp;EFFDATE=FNL2016&amp;LOCATION_1=08Santa%20Barbara&amp;LOCATION_2=1Local%20only&amp;OUTPUT=EXL2K"/>
    <hyperlink ref="L56" r:id="rId110" display="https://webfocus.ucop.edu/ibi_apps/WFServlet?IBIF_webapp=/ibi_apps&amp;IBIC_server=EDASERVE&amp;IBIWF_msgviewer=OFF&amp;IBIF_ex=CFRX3223&amp;CLICKED_ON=&amp;ROW=190&amp;COL=K1&amp;EFFDATE=FNL2016&amp;LOCATION_1=08Santa%20Barbara&amp;LOCATION_2=1Local%20only&amp;OUTPUT=EXL2K"/>
    <hyperlink ref="M56" r:id="rId111" display="https://webfocus.ucop.edu/ibi_apps/WFServlet?IBIF_webapp=/ibi_apps&amp;IBIC_server=EDASERVE&amp;IBIWF_msgviewer=OFF&amp;IBIF_ex=CFRX3223&amp;CLICKED_ON=&amp;ROW=190&amp;COL=L1&amp;EFFDATE=FNL2016&amp;LOCATION_1=08Santa%20Barbara&amp;LOCATION_2=1Local%20only&amp;OUTPUT=EXL2K"/>
    <hyperlink ref="I57" r:id="rId112" display="https://webfocus.ucop.edu/ibi_apps/WFServlet?IBIF_webapp=/ibi_apps&amp;IBIC_server=EDASERVE&amp;IBIWF_msgviewer=OFF&amp;IBIF_ex=CFRX3223&amp;CLICKED_ON=&amp;ROW=192&amp;COL=H1&amp;EFFDATE=FNL2016&amp;LOCATION_1=08Santa%20Barbara&amp;LOCATION_2=1Local%20only&amp;OUTPUT=EXL2K"/>
    <hyperlink ref="L57" r:id="rId113" display="https://webfocus.ucop.edu/ibi_apps/WFServlet?IBIF_webapp=/ibi_apps&amp;IBIC_server=EDASERVE&amp;IBIWF_msgviewer=OFF&amp;IBIF_ex=CFRX3223&amp;CLICKED_ON=&amp;ROW=192&amp;COL=K1&amp;EFFDATE=FNL2016&amp;LOCATION_1=08Santa%20Barbara&amp;LOCATION_2=1Local%20only&amp;OUTPUT=EXL2K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7242AB4ACE08489AB404AE8F578E65" ma:contentTypeVersion="0" ma:contentTypeDescription="Create a new document." ma:contentTypeScope="" ma:versionID="3de8c03292f27b6bcf6acfb58e94e25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461220-8C48-480C-9265-245873BC90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5CEB0-F092-4BF2-8094-8C513459AF4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90B9D56-A9DA-4239-A9AF-661756F2A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B8AE35D-5769-49D8-AAB7-A380773A26C1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SB</vt:lpstr>
      <vt:lpstr>CFRX3221</vt:lpstr>
      <vt:lpstr>SB!Print_Area</vt:lpstr>
      <vt:lpstr>SB!Print_Titles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Joquin Castellanos</dc:creator>
  <cp:lastModifiedBy>Ryan Chan</cp:lastModifiedBy>
  <cp:lastPrinted>2016-12-16T22:11:55Z</cp:lastPrinted>
  <dcterms:created xsi:type="dcterms:W3CDTF">1999-06-16T15:37:38Z</dcterms:created>
  <dcterms:modified xsi:type="dcterms:W3CDTF">2016-12-16T22:12:01Z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0x0101001F7242AB4ACE08489AB404AE8F578E65</vt:lpwstr>
  </property>
</Properties>
</file>