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M:\GL\ALL_GL\CLOSE 2018\Schedule C\"/>
    </mc:Choice>
  </mc:AlternateContent>
  <bookViews>
    <workbookView xWindow="-60" yWindow="-60" windowWidth="14430" windowHeight="12855"/>
  </bookViews>
  <sheets>
    <sheet name="SB" sheetId="1" r:id="rId1"/>
    <sheet name="adjustments" sheetId="2" r:id="rId2"/>
  </sheets>
  <externalReferences>
    <externalReference r:id="rId3"/>
  </externalReferences>
  <definedNames>
    <definedName name="_xlnm.Print_Area" localSheetId="0">SB!$A$8:$Q$475</definedName>
    <definedName name="_xlnm.Print_Titles" localSheetId="0">SB!$4:$7</definedName>
  </definedNames>
  <calcPr calcId="162913"/>
</workbook>
</file>

<file path=xl/calcChain.xml><?xml version="1.0" encoding="utf-8"?>
<calcChain xmlns="http://schemas.openxmlformats.org/spreadsheetml/2006/main">
  <c r="T419" i="2" l="1"/>
  <c r="M419" i="2" s="1"/>
  <c r="M422" i="1" s="1"/>
  <c r="M449" i="2" l="1"/>
  <c r="M452" i="1" s="1"/>
  <c r="E482" i="2"/>
  <c r="E449" i="2"/>
  <c r="G419" i="2"/>
  <c r="E419" i="2" s="1"/>
  <c r="Q482" i="2"/>
  <c r="O482" i="2"/>
  <c r="M482" i="2"/>
  <c r="K482" i="2"/>
  <c r="I482" i="2"/>
  <c r="G482" i="2"/>
  <c r="E468" i="2"/>
  <c r="S468" i="2" s="1"/>
  <c r="Q464" i="2"/>
  <c r="O464" i="2"/>
  <c r="M464" i="2"/>
  <c r="K464" i="2"/>
  <c r="I464" i="2"/>
  <c r="G464" i="2"/>
  <c r="E462" i="2"/>
  <c r="E460" i="2"/>
  <c r="Q456" i="2"/>
  <c r="M456" i="2"/>
  <c r="K456" i="2"/>
  <c r="I456" i="2"/>
  <c r="G456" i="2"/>
  <c r="E454" i="2"/>
  <c r="E453" i="2"/>
  <c r="S453" i="2" s="1"/>
  <c r="E452" i="2"/>
  <c r="R452" i="2" s="1"/>
  <c r="E451" i="2"/>
  <c r="S451" i="2" s="1"/>
  <c r="E450" i="2"/>
  <c r="E448" i="2"/>
  <c r="R448" i="2" s="1"/>
  <c r="E447" i="2"/>
  <c r="S447" i="2" s="1"/>
  <c r="E446" i="2"/>
  <c r="E445" i="2"/>
  <c r="S445" i="2" s="1"/>
  <c r="E444" i="2"/>
  <c r="S444" i="2" s="1"/>
  <c r="Q441" i="2"/>
  <c r="O441" i="2"/>
  <c r="M441" i="2"/>
  <c r="K441" i="2"/>
  <c r="I441" i="2"/>
  <c r="G441" i="2"/>
  <c r="E439" i="2"/>
  <c r="R439" i="2" s="1"/>
  <c r="E438" i="2"/>
  <c r="S438" i="2" s="1"/>
  <c r="E437" i="2"/>
  <c r="Q432" i="2"/>
  <c r="M432" i="2"/>
  <c r="K432" i="2"/>
  <c r="I432" i="2"/>
  <c r="E430" i="2"/>
  <c r="E429" i="2"/>
  <c r="S429" i="2" s="1"/>
  <c r="E428" i="2"/>
  <c r="S428" i="2" s="1"/>
  <c r="E427" i="2"/>
  <c r="S427" i="2" s="1"/>
  <c r="E426" i="2"/>
  <c r="E425" i="2"/>
  <c r="E424" i="2"/>
  <c r="R424" i="2" s="1"/>
  <c r="E423" i="2"/>
  <c r="S423" i="2" s="1"/>
  <c r="E422" i="2"/>
  <c r="E421" i="2"/>
  <c r="E420" i="2"/>
  <c r="E418" i="2"/>
  <c r="R418" i="2" s="1"/>
  <c r="E417" i="2"/>
  <c r="S417" i="2" s="1"/>
  <c r="E416" i="2"/>
  <c r="S416" i="2" s="1"/>
  <c r="E415" i="2"/>
  <c r="E414" i="2"/>
  <c r="R414" i="2" s="1"/>
  <c r="E413" i="2"/>
  <c r="S413" i="2" s="1"/>
  <c r="E412" i="2"/>
  <c r="S412" i="2" s="1"/>
  <c r="E411" i="2"/>
  <c r="E410" i="2"/>
  <c r="R410" i="2" s="1"/>
  <c r="S409" i="2"/>
  <c r="E408" i="2"/>
  <c r="R408" i="2" s="1"/>
  <c r="E407" i="2"/>
  <c r="E406" i="2"/>
  <c r="S406" i="2" s="1"/>
  <c r="E405" i="2"/>
  <c r="E404" i="2"/>
  <c r="R404" i="2" s="1"/>
  <c r="E403" i="2"/>
  <c r="E402" i="2"/>
  <c r="S402" i="2" s="1"/>
  <c r="E401" i="2"/>
  <c r="E400" i="2"/>
  <c r="R400" i="2" s="1"/>
  <c r="E399" i="2"/>
  <c r="E398" i="2"/>
  <c r="S398" i="2" s="1"/>
  <c r="E397" i="2"/>
  <c r="E396" i="2"/>
  <c r="R396" i="2" s="1"/>
  <c r="E395" i="2"/>
  <c r="E394" i="2"/>
  <c r="S394" i="2" s="1"/>
  <c r="E393" i="2"/>
  <c r="E392" i="2"/>
  <c r="R392" i="2" s="1"/>
  <c r="E391" i="2"/>
  <c r="E390" i="2"/>
  <c r="S390" i="2" s="1"/>
  <c r="S389" i="2"/>
  <c r="E388" i="2"/>
  <c r="S388" i="2" s="1"/>
  <c r="S387" i="2"/>
  <c r="E386" i="2"/>
  <c r="S385" i="2"/>
  <c r="E384" i="2"/>
  <c r="S384" i="2" s="1"/>
  <c r="E383" i="2"/>
  <c r="Q379" i="2"/>
  <c r="O379" i="2"/>
  <c r="M379" i="2"/>
  <c r="K379" i="2"/>
  <c r="I379" i="2"/>
  <c r="G379" i="2"/>
  <c r="E377" i="2"/>
  <c r="E376" i="2"/>
  <c r="R376" i="2" s="1"/>
  <c r="E375" i="2"/>
  <c r="E374" i="2"/>
  <c r="S374" i="2" s="1"/>
  <c r="E373" i="2"/>
  <c r="E372" i="2"/>
  <c r="R372" i="2" s="1"/>
  <c r="E371" i="2"/>
  <c r="E370" i="2"/>
  <c r="S370" i="2" s="1"/>
  <c r="E369" i="2"/>
  <c r="E368" i="2"/>
  <c r="R368" i="2" s="1"/>
  <c r="E367" i="2"/>
  <c r="E366" i="2"/>
  <c r="S366" i="2" s="1"/>
  <c r="E365" i="2"/>
  <c r="E364" i="2"/>
  <c r="R364" i="2" s="1"/>
  <c r="S363" i="2"/>
  <c r="E362" i="2"/>
  <c r="E361" i="2"/>
  <c r="S361" i="2" s="1"/>
  <c r="E360" i="2"/>
  <c r="S360" i="2" s="1"/>
  <c r="E359" i="2"/>
  <c r="E358" i="2"/>
  <c r="R358" i="2" s="1"/>
  <c r="E357" i="2"/>
  <c r="S357" i="2" s="1"/>
  <c r="S356" i="2"/>
  <c r="E355" i="2"/>
  <c r="S355" i="2" s="1"/>
  <c r="E354" i="2"/>
  <c r="S354" i="2" s="1"/>
  <c r="E353" i="2"/>
  <c r="E352" i="2"/>
  <c r="R352" i="2" s="1"/>
  <c r="E351" i="2"/>
  <c r="S351" i="2" s="1"/>
  <c r="E350" i="2"/>
  <c r="S350" i="2" s="1"/>
  <c r="E349" i="2"/>
  <c r="E348" i="2"/>
  <c r="R348" i="2" s="1"/>
  <c r="E347" i="2"/>
  <c r="E346" i="2"/>
  <c r="S346" i="2" s="1"/>
  <c r="E345" i="2"/>
  <c r="E344" i="2"/>
  <c r="E343" i="2"/>
  <c r="S343" i="2" s="1"/>
  <c r="E342" i="2"/>
  <c r="S342" i="2" s="1"/>
  <c r="E341" i="2"/>
  <c r="Q337" i="2"/>
  <c r="O337" i="2"/>
  <c r="M337" i="2"/>
  <c r="K337" i="2"/>
  <c r="I337" i="2"/>
  <c r="G337" i="2"/>
  <c r="E334" i="2"/>
  <c r="E333" i="2"/>
  <c r="R333" i="2" s="1"/>
  <c r="E332" i="2"/>
  <c r="S332" i="2" s="1"/>
  <c r="E331" i="2"/>
  <c r="S331" i="2" s="1"/>
  <c r="E330" i="2"/>
  <c r="E329" i="2"/>
  <c r="R329" i="2" s="1"/>
  <c r="E328" i="2"/>
  <c r="S328" i="2" s="1"/>
  <c r="E327" i="2"/>
  <c r="S327" i="2" s="1"/>
  <c r="E326" i="2"/>
  <c r="E325" i="2"/>
  <c r="R325" i="2" s="1"/>
  <c r="E324" i="2"/>
  <c r="S324" i="2" s="1"/>
  <c r="E323" i="2"/>
  <c r="S323" i="2" s="1"/>
  <c r="E322" i="2"/>
  <c r="E321" i="2"/>
  <c r="R321" i="2" s="1"/>
  <c r="E316" i="2"/>
  <c r="S316" i="2" s="1"/>
  <c r="E312" i="2"/>
  <c r="S312" i="2" s="1"/>
  <c r="Q308" i="2"/>
  <c r="O308" i="2"/>
  <c r="M308" i="2"/>
  <c r="K308" i="2"/>
  <c r="I308" i="2"/>
  <c r="G308" i="2"/>
  <c r="E306" i="2"/>
  <c r="S306" i="2" s="1"/>
  <c r="E305" i="2"/>
  <c r="E304" i="2"/>
  <c r="S304" i="2" s="1"/>
  <c r="Q296" i="2"/>
  <c r="O296" i="2"/>
  <c r="M296" i="2"/>
  <c r="K296" i="2"/>
  <c r="I296" i="2"/>
  <c r="G296" i="2"/>
  <c r="E294" i="2"/>
  <c r="E293" i="2"/>
  <c r="E292" i="2"/>
  <c r="S292" i="2" s="1"/>
  <c r="E291" i="2"/>
  <c r="E290" i="2"/>
  <c r="E289" i="2"/>
  <c r="R289" i="2" s="1"/>
  <c r="E288" i="2"/>
  <c r="S288" i="2" s="1"/>
  <c r="E287" i="2"/>
  <c r="E286" i="2"/>
  <c r="E285" i="2"/>
  <c r="R285" i="2" s="1"/>
  <c r="E284" i="2"/>
  <c r="S284" i="2" s="1"/>
  <c r="E283" i="2"/>
  <c r="E282" i="2"/>
  <c r="E281" i="2"/>
  <c r="R281" i="2" s="1"/>
  <c r="E280" i="2"/>
  <c r="E279" i="2"/>
  <c r="E278" i="2"/>
  <c r="Q275" i="2"/>
  <c r="O275" i="2"/>
  <c r="M275" i="2"/>
  <c r="K275" i="2"/>
  <c r="I275" i="2"/>
  <c r="G275" i="2"/>
  <c r="E273" i="2"/>
  <c r="E272" i="2"/>
  <c r="R272" i="2" s="1"/>
  <c r="E271" i="2"/>
  <c r="S271" i="2" s="1"/>
  <c r="S270" i="2"/>
  <c r="E269" i="2"/>
  <c r="S269" i="2" s="1"/>
  <c r="E268" i="2"/>
  <c r="E267" i="2"/>
  <c r="E266" i="2"/>
  <c r="E265" i="2"/>
  <c r="R265" i="2" s="1"/>
  <c r="E264" i="2"/>
  <c r="E263" i="2"/>
  <c r="S263" i="2" s="1"/>
  <c r="Q260" i="2"/>
  <c r="O260" i="2"/>
  <c r="M260" i="2"/>
  <c r="K260" i="2"/>
  <c r="I260" i="2"/>
  <c r="G260" i="2"/>
  <c r="E258" i="2"/>
  <c r="R258" i="2" s="1"/>
  <c r="E257" i="2"/>
  <c r="E256" i="2"/>
  <c r="R256" i="2" s="1"/>
  <c r="E255" i="2"/>
  <c r="E254" i="2"/>
  <c r="R254" i="2" s="1"/>
  <c r="E253" i="2"/>
  <c r="S253" i="2" s="1"/>
  <c r="E252" i="2"/>
  <c r="S252" i="2" s="1"/>
  <c r="E251" i="2"/>
  <c r="R251" i="2" s="1"/>
  <c r="E250" i="2"/>
  <c r="S250" i="2" s="1"/>
  <c r="E249" i="2"/>
  <c r="R249" i="2" s="1"/>
  <c r="E248" i="2"/>
  <c r="S248" i="2" s="1"/>
  <c r="E247" i="2"/>
  <c r="E246" i="2"/>
  <c r="S246" i="2" s="1"/>
  <c r="E245" i="2"/>
  <c r="E244" i="2"/>
  <c r="S244" i="2" s="1"/>
  <c r="E243" i="2"/>
  <c r="R243" i="2" s="1"/>
  <c r="E242" i="2"/>
  <c r="S242" i="2" s="1"/>
  <c r="S241" i="2"/>
  <c r="R241" i="2"/>
  <c r="E240" i="2"/>
  <c r="R240" i="2" s="1"/>
  <c r="S239" i="2"/>
  <c r="R239" i="2"/>
  <c r="E238" i="2"/>
  <c r="S238" i="2" s="1"/>
  <c r="E237" i="2"/>
  <c r="R237" i="2" s="1"/>
  <c r="E236" i="2"/>
  <c r="S236" i="2" s="1"/>
  <c r="E235" i="2"/>
  <c r="S235" i="2" s="1"/>
  <c r="E234" i="2"/>
  <c r="Q231" i="2"/>
  <c r="O231" i="2"/>
  <c r="M231" i="2"/>
  <c r="K231" i="2"/>
  <c r="I231" i="2"/>
  <c r="G231" i="2"/>
  <c r="E229" i="2"/>
  <c r="S229" i="2" s="1"/>
  <c r="E228" i="2"/>
  <c r="E227" i="2"/>
  <c r="S227" i="2" s="1"/>
  <c r="E226" i="2"/>
  <c r="E225" i="2"/>
  <c r="S225" i="2" s="1"/>
  <c r="E224" i="2"/>
  <c r="R224" i="2" s="1"/>
  <c r="S223" i="2"/>
  <c r="R223" i="2"/>
  <c r="E222" i="2"/>
  <c r="S222" i="2" s="1"/>
  <c r="E221" i="2"/>
  <c r="E220" i="2"/>
  <c r="S220" i="2" s="1"/>
  <c r="E219" i="2"/>
  <c r="E218" i="2"/>
  <c r="S218" i="2" s="1"/>
  <c r="Q213" i="2"/>
  <c r="O213" i="2"/>
  <c r="M213" i="2"/>
  <c r="K213" i="2"/>
  <c r="I213" i="2"/>
  <c r="G213" i="2"/>
  <c r="E211" i="2"/>
  <c r="R211" i="2" s="1"/>
  <c r="E209" i="2"/>
  <c r="R209" i="2" s="1"/>
  <c r="E205" i="2"/>
  <c r="S205" i="2" s="1"/>
  <c r="Q201" i="2"/>
  <c r="O201" i="2"/>
  <c r="M201" i="2"/>
  <c r="K201" i="2"/>
  <c r="I201" i="2"/>
  <c r="G201" i="2"/>
  <c r="E199" i="2"/>
  <c r="S199" i="2" s="1"/>
  <c r="E197" i="2"/>
  <c r="R197" i="2" s="1"/>
  <c r="Q193" i="2"/>
  <c r="O193" i="2"/>
  <c r="M193" i="2"/>
  <c r="K193" i="2"/>
  <c r="I193" i="2"/>
  <c r="G193" i="2"/>
  <c r="E190" i="2"/>
  <c r="E188" i="2"/>
  <c r="S188" i="2" s="1"/>
  <c r="E186" i="2"/>
  <c r="E181" i="2"/>
  <c r="R181" i="2" s="1"/>
  <c r="Q175" i="2"/>
  <c r="O175" i="2"/>
  <c r="M175" i="2"/>
  <c r="K175" i="2"/>
  <c r="I175" i="2"/>
  <c r="G175" i="2"/>
  <c r="E173" i="2"/>
  <c r="R173" i="2" s="1"/>
  <c r="E172" i="2"/>
  <c r="S172" i="2" s="1"/>
  <c r="E171" i="2"/>
  <c r="R171" i="2" s="1"/>
  <c r="E170" i="2"/>
  <c r="E169" i="2"/>
  <c r="R169" i="2" s="1"/>
  <c r="E168" i="2"/>
  <c r="E167" i="2"/>
  <c r="R167" i="2" s="1"/>
  <c r="E166" i="2"/>
  <c r="S166" i="2" s="1"/>
  <c r="E165" i="2"/>
  <c r="R165" i="2" s="1"/>
  <c r="E164" i="2"/>
  <c r="E163" i="2"/>
  <c r="R163" i="2" s="1"/>
  <c r="E162" i="2"/>
  <c r="E161" i="2"/>
  <c r="R161" i="2" s="1"/>
  <c r="R160" i="2"/>
  <c r="Q158" i="2"/>
  <c r="O158" i="2"/>
  <c r="M158" i="2"/>
  <c r="K158" i="2"/>
  <c r="I158" i="2"/>
  <c r="G158" i="2"/>
  <c r="E156" i="2"/>
  <c r="E155" i="2"/>
  <c r="S155" i="2" s="1"/>
  <c r="E154" i="2"/>
  <c r="S154" i="2" s="1"/>
  <c r="E153" i="2"/>
  <c r="S153" i="2" s="1"/>
  <c r="E152" i="2"/>
  <c r="R152" i="2" s="1"/>
  <c r="E151" i="2"/>
  <c r="E150" i="2"/>
  <c r="R150" i="2" s="1"/>
  <c r="E149" i="2"/>
  <c r="S149" i="2" s="1"/>
  <c r="E148" i="2"/>
  <c r="R148" i="2" s="1"/>
  <c r="E147" i="2"/>
  <c r="S147" i="2" s="1"/>
  <c r="E146" i="2"/>
  <c r="E145" i="2"/>
  <c r="S145" i="2" s="1"/>
  <c r="E144" i="2"/>
  <c r="E143" i="2"/>
  <c r="S143" i="2" s="1"/>
  <c r="E142" i="2"/>
  <c r="S142" i="2" s="1"/>
  <c r="E141" i="2"/>
  <c r="E140" i="2"/>
  <c r="R140" i="2" s="1"/>
  <c r="E139" i="2"/>
  <c r="S139" i="2" s="1"/>
  <c r="S138" i="2"/>
  <c r="R138" i="2"/>
  <c r="E137" i="2"/>
  <c r="R137" i="2" s="1"/>
  <c r="E136" i="2"/>
  <c r="E135" i="2"/>
  <c r="S135" i="2" s="1"/>
  <c r="E134" i="2"/>
  <c r="S134" i="2" s="1"/>
  <c r="E133" i="2"/>
  <c r="R133" i="2" s="1"/>
  <c r="E132" i="2"/>
  <c r="S132" i="2" s="1"/>
  <c r="E131" i="2"/>
  <c r="S131" i="2" s="1"/>
  <c r="E130" i="2"/>
  <c r="S130" i="2" s="1"/>
  <c r="E129" i="2"/>
  <c r="R129" i="2" s="1"/>
  <c r="E128" i="2"/>
  <c r="E127" i="2"/>
  <c r="S127" i="2" s="1"/>
  <c r="E126" i="2"/>
  <c r="S126" i="2" s="1"/>
  <c r="E125" i="2"/>
  <c r="R125" i="2" s="1"/>
  <c r="E124" i="2"/>
  <c r="R124" i="2" s="1"/>
  <c r="E123" i="2"/>
  <c r="S123" i="2" s="1"/>
  <c r="E122" i="2"/>
  <c r="S122" i="2" s="1"/>
  <c r="E121" i="2"/>
  <c r="R121" i="2" s="1"/>
  <c r="E120" i="2"/>
  <c r="E119" i="2"/>
  <c r="S119" i="2" s="1"/>
  <c r="E118" i="2"/>
  <c r="S118" i="2" s="1"/>
  <c r="Q115" i="2"/>
  <c r="O115" i="2"/>
  <c r="M115" i="2"/>
  <c r="K115" i="2"/>
  <c r="I115" i="2"/>
  <c r="G115" i="2"/>
  <c r="E113" i="2"/>
  <c r="S113" i="2" s="1"/>
  <c r="E112" i="2"/>
  <c r="S112" i="2" s="1"/>
  <c r="E111" i="2"/>
  <c r="R111" i="2" s="1"/>
  <c r="E110" i="2"/>
  <c r="S110" i="2" s="1"/>
  <c r="E109" i="2"/>
  <c r="S109" i="2" s="1"/>
  <c r="E108" i="2"/>
  <c r="S108" i="2" s="1"/>
  <c r="E107" i="2"/>
  <c r="R107" i="2" s="1"/>
  <c r="E106" i="2"/>
  <c r="E105" i="2"/>
  <c r="S105" i="2" s="1"/>
  <c r="E104" i="2"/>
  <c r="E103" i="2"/>
  <c r="R103" i="2" s="1"/>
  <c r="E102" i="2"/>
  <c r="S102" i="2" s="1"/>
  <c r="E101" i="2"/>
  <c r="E100" i="2"/>
  <c r="S100" i="2" s="1"/>
  <c r="E99" i="2"/>
  <c r="E98" i="2"/>
  <c r="S98" i="2" s="1"/>
  <c r="E97" i="2"/>
  <c r="S97" i="2" s="1"/>
  <c r="E96" i="2"/>
  <c r="S96" i="2" s="1"/>
  <c r="E95" i="2"/>
  <c r="R95" i="2" s="1"/>
  <c r="E94" i="2"/>
  <c r="E93" i="2"/>
  <c r="R93" i="2" s="1"/>
  <c r="E92" i="2"/>
  <c r="S92" i="2" s="1"/>
  <c r="E91" i="2"/>
  <c r="R91" i="2" s="1"/>
  <c r="E90" i="2"/>
  <c r="S90" i="2" s="1"/>
  <c r="E89" i="2"/>
  <c r="E88" i="2"/>
  <c r="S88" i="2" s="1"/>
  <c r="E87" i="2"/>
  <c r="S87" i="2" s="1"/>
  <c r="E86" i="2"/>
  <c r="S86" i="2" s="1"/>
  <c r="E85" i="2"/>
  <c r="S85" i="2" s="1"/>
  <c r="E84" i="2"/>
  <c r="S84" i="2" s="1"/>
  <c r="E83" i="2"/>
  <c r="S83" i="2" s="1"/>
  <c r="E82" i="2"/>
  <c r="E81" i="2"/>
  <c r="S81" i="2" s="1"/>
  <c r="E80" i="2"/>
  <c r="E79" i="2"/>
  <c r="R79" i="2" s="1"/>
  <c r="E78" i="2"/>
  <c r="S78" i="2" s="1"/>
  <c r="E77" i="2"/>
  <c r="S77" i="2" s="1"/>
  <c r="E76" i="2"/>
  <c r="S76" i="2" s="1"/>
  <c r="E75" i="2"/>
  <c r="E74" i="2"/>
  <c r="S74" i="2" s="1"/>
  <c r="E73" i="2"/>
  <c r="Q65" i="2"/>
  <c r="O65" i="2"/>
  <c r="M65" i="2"/>
  <c r="K65" i="2"/>
  <c r="I65" i="2"/>
  <c r="G65" i="2"/>
  <c r="E63" i="2"/>
  <c r="S63" i="2" s="1"/>
  <c r="E62" i="2"/>
  <c r="Q59" i="2"/>
  <c r="O59" i="2"/>
  <c r="M59" i="2"/>
  <c r="K59" i="2"/>
  <c r="I59" i="2"/>
  <c r="G59" i="2"/>
  <c r="E57" i="2"/>
  <c r="S57" i="2" s="1"/>
  <c r="E56" i="2"/>
  <c r="S56" i="2" s="1"/>
  <c r="E55" i="2"/>
  <c r="S55" i="2" s="1"/>
  <c r="E54" i="2"/>
  <c r="E53" i="2"/>
  <c r="S53" i="2" s="1"/>
  <c r="E52" i="2"/>
  <c r="S52" i="2" s="1"/>
  <c r="E51" i="2"/>
  <c r="R51" i="2" s="1"/>
  <c r="E50" i="2"/>
  <c r="E49" i="2"/>
  <c r="R49" i="2" s="1"/>
  <c r="E48" i="2"/>
  <c r="S48" i="2" s="1"/>
  <c r="E47" i="2"/>
  <c r="S47" i="2" s="1"/>
  <c r="E46" i="2"/>
  <c r="S46" i="2" s="1"/>
  <c r="Q43" i="2"/>
  <c r="O43" i="2"/>
  <c r="M43" i="2"/>
  <c r="K43" i="2"/>
  <c r="I43" i="2"/>
  <c r="G43" i="2"/>
  <c r="E41" i="2"/>
  <c r="E40" i="2"/>
  <c r="S40" i="2" s="1"/>
  <c r="E39" i="2"/>
  <c r="E38" i="2"/>
  <c r="R38" i="2" s="1"/>
  <c r="E37" i="2"/>
  <c r="S37" i="2" s="1"/>
  <c r="E36" i="2"/>
  <c r="E35" i="2"/>
  <c r="S35" i="2" s="1"/>
  <c r="E27" i="2"/>
  <c r="E24" i="2"/>
  <c r="Q22" i="2"/>
  <c r="Q30" i="2" s="1"/>
  <c r="O22" i="2"/>
  <c r="O30" i="2" s="1"/>
  <c r="M22" i="2"/>
  <c r="M30" i="2" s="1"/>
  <c r="K22" i="2"/>
  <c r="K30" i="2" s="1"/>
  <c r="I22" i="2"/>
  <c r="I30" i="2" s="1"/>
  <c r="G22" i="2"/>
  <c r="E20" i="2"/>
  <c r="S20" i="2" s="1"/>
  <c r="E19" i="2"/>
  <c r="S19" i="2" s="1"/>
  <c r="Q14" i="2"/>
  <c r="O14" i="2"/>
  <c r="M14" i="2"/>
  <c r="K14" i="2"/>
  <c r="I14" i="2"/>
  <c r="G14" i="2"/>
  <c r="E12" i="2"/>
  <c r="E9" i="2"/>
  <c r="E7" i="2"/>
  <c r="G422" i="1" l="1"/>
  <c r="E422" i="1" s="1"/>
  <c r="G432" i="2"/>
  <c r="R357" i="2"/>
  <c r="S352" i="2"/>
  <c r="R355" i="2"/>
  <c r="R370" i="2"/>
  <c r="R468" i="2"/>
  <c r="R220" i="2"/>
  <c r="S424" i="2"/>
  <c r="R427" i="2"/>
  <c r="S224" i="2"/>
  <c r="S38" i="2"/>
  <c r="S124" i="2"/>
  <c r="S368" i="2"/>
  <c r="R222" i="2"/>
  <c r="R47" i="2"/>
  <c r="S111" i="2"/>
  <c r="S51" i="2"/>
  <c r="S79" i="2"/>
  <c r="R248" i="2"/>
  <c r="S251" i="2"/>
  <c r="R253" i="2"/>
  <c r="S256" i="2"/>
  <c r="R316" i="2"/>
  <c r="R323" i="2"/>
  <c r="R402" i="2"/>
  <c r="R98" i="2"/>
  <c r="R155" i="2"/>
  <c r="R88" i="2"/>
  <c r="R145" i="2"/>
  <c r="R57" i="2"/>
  <c r="R90" i="2"/>
  <c r="R92" i="2"/>
  <c r="R109" i="2"/>
  <c r="R147" i="2"/>
  <c r="R149" i="2"/>
  <c r="S167" i="2"/>
  <c r="R218" i="2"/>
  <c r="S237" i="2"/>
  <c r="S249" i="2"/>
  <c r="S396" i="2"/>
  <c r="S414" i="2"/>
  <c r="R417" i="2"/>
  <c r="O67" i="2"/>
  <c r="S161" i="2"/>
  <c r="R188" i="2"/>
  <c r="S285" i="2"/>
  <c r="R288" i="2"/>
  <c r="S329" i="2"/>
  <c r="R332" i="2"/>
  <c r="S376" i="2"/>
  <c r="R394" i="2"/>
  <c r="S49" i="2"/>
  <c r="R100" i="2"/>
  <c r="R134" i="2"/>
  <c r="S137" i="2"/>
  <c r="R139" i="2"/>
  <c r="R172" i="2"/>
  <c r="K458" i="2"/>
  <c r="R12" i="2"/>
  <c r="R74" i="2"/>
  <c r="R86" i="2"/>
  <c r="S93" i="2"/>
  <c r="R96" i="2"/>
  <c r="S107" i="2"/>
  <c r="R123" i="2"/>
  <c r="R132" i="2"/>
  <c r="R143" i="2"/>
  <c r="S150" i="2"/>
  <c r="R153" i="2"/>
  <c r="R166" i="2"/>
  <c r="S171" i="2"/>
  <c r="S173" i="2"/>
  <c r="R199" i="2"/>
  <c r="R205" i="2"/>
  <c r="R236" i="2"/>
  <c r="R238" i="2"/>
  <c r="R246" i="2"/>
  <c r="R250" i="2"/>
  <c r="R252" i="2"/>
  <c r="R269" i="2"/>
  <c r="R271" i="2"/>
  <c r="R327" i="2"/>
  <c r="S348" i="2"/>
  <c r="R351" i="2"/>
  <c r="R388" i="2"/>
  <c r="R406" i="2"/>
  <c r="S439" i="2"/>
  <c r="M458" i="2"/>
  <c r="R447" i="2"/>
  <c r="E14" i="2"/>
  <c r="R14" i="2" s="1"/>
  <c r="R53" i="2"/>
  <c r="R84" i="2"/>
  <c r="R102" i="2"/>
  <c r="R105" i="2"/>
  <c r="R113" i="2"/>
  <c r="R118" i="2"/>
  <c r="S121" i="2"/>
  <c r="S169" i="2"/>
  <c r="R229" i="2"/>
  <c r="M298" i="2"/>
  <c r="R244" i="2"/>
  <c r="S289" i="2"/>
  <c r="R292" i="2"/>
  <c r="S325" i="2"/>
  <c r="S372" i="2"/>
  <c r="R398" i="2"/>
  <c r="S404" i="2"/>
  <c r="S410" i="2"/>
  <c r="R413" i="2"/>
  <c r="S418" i="2"/>
  <c r="G458" i="2"/>
  <c r="R48" i="2"/>
  <c r="R63" i="2"/>
  <c r="M67" i="2"/>
  <c r="R78" i="2"/>
  <c r="R83" i="2"/>
  <c r="S103" i="2"/>
  <c r="R108" i="2"/>
  <c r="R110" i="2"/>
  <c r="R131" i="2"/>
  <c r="R142" i="2"/>
  <c r="S197" i="2"/>
  <c r="S209" i="2"/>
  <c r="R225" i="2"/>
  <c r="R227" i="2"/>
  <c r="S240" i="2"/>
  <c r="R242" i="2"/>
  <c r="S254" i="2"/>
  <c r="S265" i="2"/>
  <c r="S272" i="2"/>
  <c r="S281" i="2"/>
  <c r="R284" i="2"/>
  <c r="R304" i="2"/>
  <c r="R306" i="2"/>
  <c r="R312" i="2"/>
  <c r="S321" i="2"/>
  <c r="R328" i="2"/>
  <c r="R343" i="2"/>
  <c r="S358" i="2"/>
  <c r="R361" i="2"/>
  <c r="R366" i="2"/>
  <c r="R374" i="2"/>
  <c r="S392" i="2"/>
  <c r="S400" i="2"/>
  <c r="S408" i="2"/>
  <c r="R423" i="2"/>
  <c r="R35" i="2"/>
  <c r="G67" i="2"/>
  <c r="R76" i="2"/>
  <c r="R87" i="2"/>
  <c r="S91" i="2"/>
  <c r="S95" i="2"/>
  <c r="R97" i="2"/>
  <c r="R112" i="2"/>
  <c r="R126" i="2"/>
  <c r="S129" i="2"/>
  <c r="S140" i="2"/>
  <c r="S148" i="2"/>
  <c r="S152" i="2"/>
  <c r="R154" i="2"/>
  <c r="E213" i="2"/>
  <c r="R213" i="2" s="1"/>
  <c r="R324" i="2"/>
  <c r="R331" i="2"/>
  <c r="S333" i="2"/>
  <c r="S364" i="2"/>
  <c r="R384" i="2"/>
  <c r="R390" i="2"/>
  <c r="S452" i="2"/>
  <c r="S75" i="2"/>
  <c r="R75" i="2"/>
  <c r="S94" i="2"/>
  <c r="R94" i="2"/>
  <c r="S128" i="2"/>
  <c r="R128" i="2"/>
  <c r="S151" i="2"/>
  <c r="R151" i="2"/>
  <c r="S170" i="2"/>
  <c r="R170" i="2"/>
  <c r="R221" i="2"/>
  <c r="S221" i="2"/>
  <c r="S234" i="2"/>
  <c r="R234" i="2"/>
  <c r="R268" i="2"/>
  <c r="S268" i="2"/>
  <c r="R293" i="2"/>
  <c r="S293" i="2"/>
  <c r="S371" i="2"/>
  <c r="R371" i="2"/>
  <c r="S386" i="2"/>
  <c r="R386" i="2"/>
  <c r="R425" i="2"/>
  <c r="S425" i="2"/>
  <c r="R7" i="2"/>
  <c r="R20" i="2"/>
  <c r="S41" i="2"/>
  <c r="R41" i="2"/>
  <c r="R55" i="2"/>
  <c r="S80" i="2"/>
  <c r="R80" i="2"/>
  <c r="S89" i="2"/>
  <c r="R89" i="2"/>
  <c r="S101" i="2"/>
  <c r="R101" i="2"/>
  <c r="S106" i="2"/>
  <c r="R106" i="2"/>
  <c r="S146" i="2"/>
  <c r="R146" i="2"/>
  <c r="S162" i="2"/>
  <c r="R162" i="2"/>
  <c r="S168" i="2"/>
  <c r="R168" i="2"/>
  <c r="R219" i="2"/>
  <c r="S219" i="2"/>
  <c r="R247" i="2"/>
  <c r="S247" i="2"/>
  <c r="S257" i="2"/>
  <c r="R257" i="2"/>
  <c r="S395" i="2"/>
  <c r="R395" i="2"/>
  <c r="S403" i="2"/>
  <c r="R403" i="2"/>
  <c r="R9" i="2"/>
  <c r="R99" i="2"/>
  <c r="S99" i="2"/>
  <c r="S104" i="2"/>
  <c r="R104" i="2"/>
  <c r="S120" i="2"/>
  <c r="R120" i="2"/>
  <c r="S136" i="2"/>
  <c r="R136" i="2"/>
  <c r="R144" i="2"/>
  <c r="S144" i="2"/>
  <c r="R156" i="2"/>
  <c r="S156" i="2"/>
  <c r="S186" i="2"/>
  <c r="R186" i="2"/>
  <c r="E231" i="2"/>
  <c r="R231" i="2" s="1"/>
  <c r="R228" i="2"/>
  <c r="S228" i="2"/>
  <c r="R245" i="2"/>
  <c r="S245" i="2"/>
  <c r="S255" i="2"/>
  <c r="R255" i="2"/>
  <c r="S266" i="2"/>
  <c r="R266" i="2"/>
  <c r="S347" i="2"/>
  <c r="R347" i="2"/>
  <c r="S367" i="2"/>
  <c r="R367" i="2"/>
  <c r="S375" i="2"/>
  <c r="R375" i="2"/>
  <c r="R37" i="2"/>
  <c r="S39" i="2"/>
  <c r="R39" i="2"/>
  <c r="S54" i="2"/>
  <c r="R54" i="2"/>
  <c r="K67" i="2"/>
  <c r="E65" i="2"/>
  <c r="S65" i="2" s="1"/>
  <c r="R62" i="2"/>
  <c r="S82" i="2"/>
  <c r="R82" i="2"/>
  <c r="S141" i="2"/>
  <c r="R141" i="2"/>
  <c r="S164" i="2"/>
  <c r="R164" i="2"/>
  <c r="R226" i="2"/>
  <c r="S226" i="2"/>
  <c r="S264" i="2"/>
  <c r="R264" i="2"/>
  <c r="S280" i="2"/>
  <c r="R280" i="2"/>
  <c r="R344" i="2"/>
  <c r="S344" i="2"/>
  <c r="R362" i="2"/>
  <c r="S362" i="2"/>
  <c r="S391" i="2"/>
  <c r="R391" i="2"/>
  <c r="S399" i="2"/>
  <c r="R399" i="2"/>
  <c r="S407" i="2"/>
  <c r="R407" i="2"/>
  <c r="E22" i="2"/>
  <c r="S22" i="2" s="1"/>
  <c r="I67" i="2"/>
  <c r="Q67" i="2"/>
  <c r="E115" i="2"/>
  <c r="S115" i="2" s="1"/>
  <c r="G178" i="2"/>
  <c r="O178" i="2"/>
  <c r="S211" i="2"/>
  <c r="E43" i="2"/>
  <c r="R43" i="2" s="1"/>
  <c r="E201" i="2"/>
  <c r="S201" i="2" s="1"/>
  <c r="R412" i="2"/>
  <c r="R416" i="2"/>
  <c r="R428" i="2"/>
  <c r="R438" i="2"/>
  <c r="I458" i="2"/>
  <c r="Q458" i="2"/>
  <c r="S448" i="2"/>
  <c r="R451" i="2"/>
  <c r="E464" i="2"/>
  <c r="S464" i="2" s="1"/>
  <c r="K178" i="2"/>
  <c r="I298" i="2"/>
  <c r="Q298" i="2"/>
  <c r="R460" i="2"/>
  <c r="R190" i="2"/>
  <c r="S287" i="2"/>
  <c r="R287" i="2"/>
  <c r="S365" i="2"/>
  <c r="R365" i="2"/>
  <c r="S369" i="2"/>
  <c r="R369" i="2"/>
  <c r="S373" i="2"/>
  <c r="R373" i="2"/>
  <c r="S377" i="2"/>
  <c r="R377" i="2"/>
  <c r="S393" i="2"/>
  <c r="R393" i="2"/>
  <c r="S397" i="2"/>
  <c r="R397" i="2"/>
  <c r="S401" i="2"/>
  <c r="R401" i="2"/>
  <c r="S405" i="2"/>
  <c r="R405" i="2"/>
  <c r="S430" i="2"/>
  <c r="R430" i="2"/>
  <c r="S7" i="2"/>
  <c r="S9" i="2"/>
  <c r="S12" i="2"/>
  <c r="R19" i="2"/>
  <c r="R24" i="2"/>
  <c r="R27" i="2"/>
  <c r="G30" i="2"/>
  <c r="R36" i="2"/>
  <c r="R40" i="2"/>
  <c r="R46" i="2"/>
  <c r="R52" i="2"/>
  <c r="E59" i="2"/>
  <c r="S62" i="2"/>
  <c r="R73" i="2"/>
  <c r="R77" i="2"/>
  <c r="R81" i="2"/>
  <c r="R85" i="2"/>
  <c r="M178" i="2"/>
  <c r="R119" i="2"/>
  <c r="R122" i="2"/>
  <c r="S125" i="2"/>
  <c r="R127" i="2"/>
  <c r="R130" i="2"/>
  <c r="S133" i="2"/>
  <c r="R135" i="2"/>
  <c r="S163" i="2"/>
  <c r="S165" i="2"/>
  <c r="I178" i="2"/>
  <c r="Q178" i="2"/>
  <c r="S181" i="2"/>
  <c r="S190" i="2"/>
  <c r="S243" i="2"/>
  <c r="S258" i="2"/>
  <c r="E275" i="2"/>
  <c r="R263" i="2"/>
  <c r="S283" i="2"/>
  <c r="R283" i="2"/>
  <c r="S24" i="2"/>
  <c r="S27" i="2"/>
  <c r="S36" i="2"/>
  <c r="S73" i="2"/>
  <c r="E175" i="2"/>
  <c r="E193" i="2"/>
  <c r="S267" i="2"/>
  <c r="R267" i="2"/>
  <c r="S279" i="2"/>
  <c r="R279" i="2"/>
  <c r="E296" i="2"/>
  <c r="S305" i="2"/>
  <c r="R305" i="2"/>
  <c r="S322" i="2"/>
  <c r="R322" i="2"/>
  <c r="E337" i="2"/>
  <c r="S326" i="2"/>
  <c r="R326" i="2"/>
  <c r="S330" i="2"/>
  <c r="R330" i="2"/>
  <c r="S334" i="2"/>
  <c r="R334" i="2"/>
  <c r="E158" i="2"/>
  <c r="K298" i="2"/>
  <c r="E260" i="2"/>
  <c r="R235" i="2"/>
  <c r="S291" i="2"/>
  <c r="R291" i="2"/>
  <c r="S450" i="2"/>
  <c r="R450" i="2"/>
  <c r="G298" i="2"/>
  <c r="O298" i="2"/>
  <c r="E308" i="2"/>
  <c r="E379" i="2"/>
  <c r="S341" i="2"/>
  <c r="R341" i="2"/>
  <c r="S345" i="2"/>
  <c r="R345" i="2"/>
  <c r="S349" i="2"/>
  <c r="R349" i="2"/>
  <c r="S353" i="2"/>
  <c r="R353" i="2"/>
  <c r="S359" i="2"/>
  <c r="R359" i="2"/>
  <c r="S422" i="2"/>
  <c r="R422" i="2"/>
  <c r="S426" i="2"/>
  <c r="R426" i="2"/>
  <c r="S273" i="2"/>
  <c r="R273" i="2"/>
  <c r="S446" i="2"/>
  <c r="R446" i="2"/>
  <c r="S454" i="2"/>
  <c r="R454" i="2"/>
  <c r="S462" i="2"/>
  <c r="R462" i="2"/>
  <c r="S278" i="2"/>
  <c r="R278" i="2"/>
  <c r="S282" i="2"/>
  <c r="R282" i="2"/>
  <c r="S286" i="2"/>
  <c r="R286" i="2"/>
  <c r="S290" i="2"/>
  <c r="R290" i="2"/>
  <c r="S294" i="2"/>
  <c r="R294" i="2"/>
  <c r="R342" i="2"/>
  <c r="R346" i="2"/>
  <c r="R350" i="2"/>
  <c r="R354" i="2"/>
  <c r="R360" i="2"/>
  <c r="E432" i="2"/>
  <c r="S383" i="2"/>
  <c r="R383" i="2"/>
  <c r="S411" i="2"/>
  <c r="R411" i="2"/>
  <c r="S415" i="2"/>
  <c r="R415" i="2"/>
  <c r="S420" i="2"/>
  <c r="R420" i="2"/>
  <c r="S437" i="2"/>
  <c r="E441" i="2"/>
  <c r="R437" i="2"/>
  <c r="E456" i="2"/>
  <c r="R429" i="2"/>
  <c r="R445" i="2"/>
  <c r="R453" i="2"/>
  <c r="R444" i="2"/>
  <c r="S460" i="2"/>
  <c r="S213" i="2" l="1"/>
  <c r="R464" i="2"/>
  <c r="M466" i="2"/>
  <c r="M472" i="2" s="1"/>
  <c r="S14" i="2"/>
  <c r="K466" i="2"/>
  <c r="K472" i="2" s="1"/>
  <c r="R201" i="2"/>
  <c r="S43" i="2"/>
  <c r="Q466" i="2"/>
  <c r="Q472" i="2" s="1"/>
  <c r="E298" i="2"/>
  <c r="R298" i="2" s="1"/>
  <c r="E67" i="2"/>
  <c r="S67" i="2" s="1"/>
  <c r="S231" i="2"/>
  <c r="R115" i="2"/>
  <c r="G466" i="2"/>
  <c r="G472" i="2" s="1"/>
  <c r="R22" i="2"/>
  <c r="R65" i="2"/>
  <c r="E30" i="2"/>
  <c r="R30" i="2" s="1"/>
  <c r="I466" i="2"/>
  <c r="I472" i="2" s="1"/>
  <c r="R456" i="2"/>
  <c r="R432" i="2"/>
  <c r="E178" i="2"/>
  <c r="S175" i="2"/>
  <c r="R175" i="2"/>
  <c r="S59" i="2"/>
  <c r="R59" i="2"/>
  <c r="S193" i="2"/>
  <c r="R193" i="2"/>
  <c r="S379" i="2"/>
  <c r="R379" i="2"/>
  <c r="R337" i="2"/>
  <c r="S337" i="2"/>
  <c r="R275" i="2"/>
  <c r="S275" i="2"/>
  <c r="S441" i="2"/>
  <c r="R441" i="2"/>
  <c r="E458" i="2"/>
  <c r="S308" i="2"/>
  <c r="R308" i="2"/>
  <c r="S260" i="2"/>
  <c r="R260" i="2"/>
  <c r="S158" i="2"/>
  <c r="R158" i="2"/>
  <c r="R296" i="2"/>
  <c r="S296" i="2"/>
  <c r="R67" i="2" l="1"/>
  <c r="S298" i="2"/>
  <c r="S30" i="2"/>
  <c r="E466" i="2"/>
  <c r="S178" i="2"/>
  <c r="R178" i="2"/>
  <c r="R466" i="2" l="1"/>
  <c r="E472" i="2"/>
  <c r="R472" i="2" l="1"/>
  <c r="E424" i="1" l="1"/>
  <c r="E257" i="1"/>
  <c r="E378" i="1" l="1"/>
  <c r="S378" i="1" s="1"/>
  <c r="Q485" i="1"/>
  <c r="O485" i="1"/>
  <c r="M485" i="1"/>
  <c r="K485" i="1"/>
  <c r="I485" i="1"/>
  <c r="G485" i="1"/>
  <c r="E485" i="1"/>
  <c r="R378" i="1" l="1"/>
  <c r="E373" i="1"/>
  <c r="R373" i="1" s="1"/>
  <c r="E372" i="1"/>
  <c r="S372" i="1" s="1"/>
  <c r="E371" i="1"/>
  <c r="S371" i="1" s="1"/>
  <c r="E356" i="1"/>
  <c r="S356" i="1" s="1"/>
  <c r="E330" i="1"/>
  <c r="S330" i="1" s="1"/>
  <c r="S373" i="1" l="1"/>
  <c r="R372" i="1"/>
  <c r="R371" i="1"/>
  <c r="R356" i="1"/>
  <c r="R330" i="1"/>
  <c r="E463" i="1"/>
  <c r="E471" i="1" l="1"/>
  <c r="E453" i="1"/>
  <c r="S453" i="1" s="1"/>
  <c r="E432" i="1"/>
  <c r="S432" i="1" s="1"/>
  <c r="E416" i="1"/>
  <c r="S416" i="1" s="1"/>
  <c r="E417" i="1"/>
  <c r="S417" i="1" s="1"/>
  <c r="E379" i="1"/>
  <c r="S379" i="1" s="1"/>
  <c r="E345" i="1"/>
  <c r="S345" i="1" s="1"/>
  <c r="E327" i="1"/>
  <c r="S327" i="1" s="1"/>
  <c r="E326" i="1"/>
  <c r="S326" i="1" s="1"/>
  <c r="E282" i="1"/>
  <c r="S282" i="1" s="1"/>
  <c r="E296" i="1"/>
  <c r="S296" i="1" s="1"/>
  <c r="E275" i="1"/>
  <c r="S275" i="1" s="1"/>
  <c r="E272" i="1"/>
  <c r="S272" i="1" s="1"/>
  <c r="E260" i="1"/>
  <c r="S260" i="1" s="1"/>
  <c r="E259" i="1"/>
  <c r="S259" i="1" s="1"/>
  <c r="E249" i="1"/>
  <c r="S249" i="1" s="1"/>
  <c r="E231" i="1"/>
  <c r="S231" i="1" s="1"/>
  <c r="E222" i="1"/>
  <c r="S222" i="1" s="1"/>
  <c r="Q204" i="1"/>
  <c r="O204" i="1"/>
  <c r="M204" i="1"/>
  <c r="K204" i="1"/>
  <c r="I204" i="1"/>
  <c r="G204" i="1"/>
  <c r="E202" i="1"/>
  <c r="S202" i="1" s="1"/>
  <c r="E200" i="1"/>
  <c r="R200" i="1" s="1"/>
  <c r="E169" i="1"/>
  <c r="S169" i="1" s="1"/>
  <c r="Q161" i="1"/>
  <c r="O161" i="1"/>
  <c r="M161" i="1"/>
  <c r="K161" i="1"/>
  <c r="I161" i="1"/>
  <c r="G161" i="1"/>
  <c r="E156" i="1"/>
  <c r="S156" i="1" s="1"/>
  <c r="E59" i="1"/>
  <c r="S59" i="1" s="1"/>
  <c r="E53" i="1"/>
  <c r="R453" i="1" l="1"/>
  <c r="R432" i="1"/>
  <c r="R417" i="1"/>
  <c r="R416" i="1"/>
  <c r="R379" i="1"/>
  <c r="R345" i="1"/>
  <c r="R327" i="1"/>
  <c r="R326" i="1"/>
  <c r="R282" i="1"/>
  <c r="R296" i="1"/>
  <c r="R275" i="1"/>
  <c r="R272" i="1"/>
  <c r="R260" i="1"/>
  <c r="R259" i="1"/>
  <c r="R249" i="1"/>
  <c r="R231" i="1"/>
  <c r="R222" i="1"/>
  <c r="S200" i="1"/>
  <c r="R202" i="1"/>
  <c r="R169" i="1"/>
  <c r="R156" i="1"/>
  <c r="S412" i="1" l="1"/>
  <c r="S392" i="1"/>
  <c r="S390" i="1"/>
  <c r="S388" i="1"/>
  <c r="S366" i="1"/>
  <c r="S359" i="1"/>
  <c r="S273" i="1"/>
  <c r="S244" i="1"/>
  <c r="S242" i="1"/>
  <c r="S226" i="1"/>
  <c r="S141" i="1"/>
  <c r="E10" i="1"/>
  <c r="S463" i="1"/>
  <c r="E405" i="1"/>
  <c r="R405" i="1" s="1"/>
  <c r="E420" i="1"/>
  <c r="R420" i="1" s="1"/>
  <c r="E12" i="1"/>
  <c r="E15" i="1"/>
  <c r="G25" i="1"/>
  <c r="G33" i="1" s="1"/>
  <c r="I25" i="1"/>
  <c r="K25" i="1"/>
  <c r="E27" i="1"/>
  <c r="E30" i="1"/>
  <c r="G68" i="1"/>
  <c r="I68" i="1"/>
  <c r="K68" i="1"/>
  <c r="G62" i="1"/>
  <c r="I62" i="1"/>
  <c r="K62" i="1"/>
  <c r="G46" i="1"/>
  <c r="I46" i="1"/>
  <c r="K46" i="1"/>
  <c r="Q444" i="1"/>
  <c r="Q459" i="1"/>
  <c r="Q467" i="1"/>
  <c r="Q340" i="1"/>
  <c r="Q435" i="1"/>
  <c r="Q382" i="1"/>
  <c r="Q234" i="1"/>
  <c r="Q263" i="1"/>
  <c r="Q278" i="1"/>
  <c r="Q299" i="1"/>
  <c r="Q311" i="1"/>
  <c r="Q216" i="1"/>
  <c r="Q178" i="1"/>
  <c r="Q118" i="1"/>
  <c r="Q68" i="1"/>
  <c r="Q62" i="1"/>
  <c r="Q46" i="1"/>
  <c r="Q25" i="1"/>
  <c r="Q33" i="1" s="1"/>
  <c r="Q17" i="1"/>
  <c r="Q196" i="1"/>
  <c r="O444" i="1"/>
  <c r="O467" i="1"/>
  <c r="O340" i="1"/>
  <c r="O382" i="1"/>
  <c r="O234" i="1"/>
  <c r="O263" i="1"/>
  <c r="O278" i="1"/>
  <c r="O299" i="1"/>
  <c r="O311" i="1"/>
  <c r="O216" i="1"/>
  <c r="O178" i="1"/>
  <c r="O118" i="1"/>
  <c r="O68" i="1"/>
  <c r="O62" i="1"/>
  <c r="O46" i="1"/>
  <c r="O25" i="1"/>
  <c r="O17" i="1"/>
  <c r="O196" i="1"/>
  <c r="M444" i="1"/>
  <c r="M459" i="1"/>
  <c r="M467" i="1"/>
  <c r="M340" i="1"/>
  <c r="M435" i="1"/>
  <c r="M382" i="1"/>
  <c r="M234" i="1"/>
  <c r="M263" i="1"/>
  <c r="M278" i="1"/>
  <c r="M299" i="1"/>
  <c r="M311" i="1"/>
  <c r="M216" i="1"/>
  <c r="M178" i="1"/>
  <c r="M118" i="1"/>
  <c r="M68" i="1"/>
  <c r="M62" i="1"/>
  <c r="M46" i="1"/>
  <c r="M25" i="1"/>
  <c r="M33" i="1" s="1"/>
  <c r="M17" i="1"/>
  <c r="M196" i="1"/>
  <c r="K444" i="1"/>
  <c r="K459" i="1"/>
  <c r="K467" i="1"/>
  <c r="K340" i="1"/>
  <c r="E399" i="1"/>
  <c r="R399" i="1" s="1"/>
  <c r="K382" i="1"/>
  <c r="K234" i="1"/>
  <c r="K263" i="1"/>
  <c r="K278" i="1"/>
  <c r="K299" i="1"/>
  <c r="K311" i="1"/>
  <c r="K216" i="1"/>
  <c r="K178" i="1"/>
  <c r="K118" i="1"/>
  <c r="K17" i="1"/>
  <c r="K196" i="1"/>
  <c r="I444" i="1"/>
  <c r="I459" i="1"/>
  <c r="I467" i="1"/>
  <c r="E335" i="1"/>
  <c r="R335" i="1" s="1"/>
  <c r="I435" i="1"/>
  <c r="I382" i="1"/>
  <c r="I234" i="1"/>
  <c r="I263" i="1"/>
  <c r="E269" i="1"/>
  <c r="R269" i="1" s="1"/>
  <c r="I299" i="1"/>
  <c r="I311" i="1"/>
  <c r="I216" i="1"/>
  <c r="I178" i="1"/>
  <c r="I118" i="1"/>
  <c r="I17" i="1"/>
  <c r="I196" i="1"/>
  <c r="G444" i="1"/>
  <c r="G459" i="1"/>
  <c r="G467" i="1"/>
  <c r="G340" i="1"/>
  <c r="G435" i="1"/>
  <c r="G382" i="1"/>
  <c r="G234" i="1"/>
  <c r="G263" i="1"/>
  <c r="G278" i="1"/>
  <c r="G299" i="1"/>
  <c r="G311" i="1"/>
  <c r="G216" i="1"/>
  <c r="G178" i="1"/>
  <c r="G118" i="1"/>
  <c r="G17" i="1"/>
  <c r="G196" i="1"/>
  <c r="E465" i="1"/>
  <c r="R465" i="1" s="1"/>
  <c r="E324" i="1"/>
  <c r="S324" i="1" s="1"/>
  <c r="E325" i="1"/>
  <c r="R325" i="1" s="1"/>
  <c r="E328" i="1"/>
  <c r="S328" i="1" s="1"/>
  <c r="E329" i="1"/>
  <c r="S329" i="1" s="1"/>
  <c r="E331" i="1"/>
  <c r="R331" i="1" s="1"/>
  <c r="E332" i="1"/>
  <c r="S332" i="1" s="1"/>
  <c r="E333" i="1"/>
  <c r="S333" i="1" s="1"/>
  <c r="E334" i="1"/>
  <c r="S334" i="1" s="1"/>
  <c r="E336" i="1"/>
  <c r="S336" i="1" s="1"/>
  <c r="E337" i="1"/>
  <c r="S337" i="1" s="1"/>
  <c r="E386" i="1"/>
  <c r="S386" i="1" s="1"/>
  <c r="E387" i="1"/>
  <c r="R387" i="1" s="1"/>
  <c r="E389" i="1"/>
  <c r="R389" i="1" s="1"/>
  <c r="E391" i="1"/>
  <c r="R391" i="1" s="1"/>
  <c r="E393" i="1"/>
  <c r="R393" i="1" s="1"/>
  <c r="E394" i="1"/>
  <c r="R394" i="1" s="1"/>
  <c r="E395" i="1"/>
  <c r="S395" i="1" s="1"/>
  <c r="E396" i="1"/>
  <c r="S396" i="1" s="1"/>
  <c r="E397" i="1"/>
  <c r="S397" i="1" s="1"/>
  <c r="E398" i="1"/>
  <c r="R398" i="1" s="1"/>
  <c r="E400" i="1"/>
  <c r="S400" i="1" s="1"/>
  <c r="E401" i="1"/>
  <c r="S401" i="1" s="1"/>
  <c r="E402" i="1"/>
  <c r="R402" i="1" s="1"/>
  <c r="E403" i="1"/>
  <c r="S403" i="1" s="1"/>
  <c r="E404" i="1"/>
  <c r="S404" i="1" s="1"/>
  <c r="E406" i="1"/>
  <c r="S406" i="1" s="1"/>
  <c r="E407" i="1"/>
  <c r="R407" i="1" s="1"/>
  <c r="E408" i="1"/>
  <c r="S408" i="1" s="1"/>
  <c r="E409" i="1"/>
  <c r="S409" i="1" s="1"/>
  <c r="E410" i="1"/>
  <c r="S410" i="1" s="1"/>
  <c r="E411" i="1"/>
  <c r="R411" i="1" s="1"/>
  <c r="E413" i="1"/>
  <c r="S413" i="1" s="1"/>
  <c r="E414" i="1"/>
  <c r="S414" i="1" s="1"/>
  <c r="E415" i="1"/>
  <c r="S415" i="1" s="1"/>
  <c r="E418" i="1"/>
  <c r="S418" i="1" s="1"/>
  <c r="E419" i="1"/>
  <c r="S419" i="1" s="1"/>
  <c r="E421" i="1"/>
  <c r="S421" i="1" s="1"/>
  <c r="E423" i="1"/>
  <c r="R423" i="1" s="1"/>
  <c r="E425" i="1"/>
  <c r="S425" i="1" s="1"/>
  <c r="E426" i="1"/>
  <c r="S426" i="1" s="1"/>
  <c r="E427" i="1"/>
  <c r="S427" i="1" s="1"/>
  <c r="E428" i="1"/>
  <c r="R428" i="1" s="1"/>
  <c r="E429" i="1"/>
  <c r="S429" i="1" s="1"/>
  <c r="E430" i="1"/>
  <c r="S430" i="1" s="1"/>
  <c r="E431" i="1"/>
  <c r="S431" i="1" s="1"/>
  <c r="E433" i="1"/>
  <c r="R433" i="1" s="1"/>
  <c r="E344" i="1"/>
  <c r="S344" i="1" s="1"/>
  <c r="E346" i="1"/>
  <c r="R346" i="1" s="1"/>
  <c r="E347" i="1"/>
  <c r="S347" i="1" s="1"/>
  <c r="E348" i="1"/>
  <c r="S348" i="1" s="1"/>
  <c r="E349" i="1"/>
  <c r="S349" i="1" s="1"/>
  <c r="E350" i="1"/>
  <c r="R350" i="1" s="1"/>
  <c r="E351" i="1"/>
  <c r="S351" i="1" s="1"/>
  <c r="E352" i="1"/>
  <c r="S352" i="1" s="1"/>
  <c r="E353" i="1"/>
  <c r="S353" i="1" s="1"/>
  <c r="E354" i="1"/>
  <c r="R354" i="1" s="1"/>
  <c r="E355" i="1"/>
  <c r="S355" i="1" s="1"/>
  <c r="E357" i="1"/>
  <c r="S357" i="1" s="1"/>
  <c r="E358" i="1"/>
  <c r="S358" i="1" s="1"/>
  <c r="E360" i="1"/>
  <c r="R360" i="1" s="1"/>
  <c r="E361" i="1"/>
  <c r="S361" i="1" s="1"/>
  <c r="E362" i="1"/>
  <c r="S362" i="1" s="1"/>
  <c r="E363" i="1"/>
  <c r="S363" i="1" s="1"/>
  <c r="E364" i="1"/>
  <c r="R364" i="1" s="1"/>
  <c r="E365" i="1"/>
  <c r="S365" i="1" s="1"/>
  <c r="E367" i="1"/>
  <c r="R367" i="1" s="1"/>
  <c r="E368" i="1"/>
  <c r="S368" i="1" s="1"/>
  <c r="E369" i="1"/>
  <c r="R369" i="1" s="1"/>
  <c r="E370" i="1"/>
  <c r="S370" i="1" s="1"/>
  <c r="E374" i="1"/>
  <c r="R374" i="1" s="1"/>
  <c r="E375" i="1"/>
  <c r="R375" i="1" s="1"/>
  <c r="E376" i="1"/>
  <c r="S376" i="1" s="1"/>
  <c r="E377" i="1"/>
  <c r="S377" i="1" s="1"/>
  <c r="E380" i="1"/>
  <c r="S380" i="1" s="1"/>
  <c r="E307" i="1"/>
  <c r="S307" i="1" s="1"/>
  <c r="E308" i="1"/>
  <c r="S308" i="1" s="1"/>
  <c r="E309" i="1"/>
  <c r="R309" i="1" s="1"/>
  <c r="E319" i="1"/>
  <c r="S319" i="1" s="1"/>
  <c r="E204" i="1"/>
  <c r="R204" i="1" s="1"/>
  <c r="E184" i="1"/>
  <c r="S184" i="1" s="1"/>
  <c r="E208" i="1"/>
  <c r="R208" i="1" s="1"/>
  <c r="E315" i="1"/>
  <c r="R315" i="1" s="1"/>
  <c r="E115" i="1"/>
  <c r="S115" i="1" s="1"/>
  <c r="E241" i="1"/>
  <c r="R241" i="1" s="1"/>
  <c r="E255" i="1"/>
  <c r="R255" i="1" s="1"/>
  <c r="E254" i="1"/>
  <c r="R254" i="1" s="1"/>
  <c r="E247" i="1"/>
  <c r="R247" i="1" s="1"/>
  <c r="E240" i="1"/>
  <c r="S240" i="1" s="1"/>
  <c r="E286" i="1"/>
  <c r="R286" i="1" s="1"/>
  <c r="E288" i="1"/>
  <c r="R288" i="1" s="1"/>
  <c r="E223" i="1"/>
  <c r="R223" i="1" s="1"/>
  <c r="E270" i="1"/>
  <c r="R270" i="1" s="1"/>
  <c r="E164" i="1"/>
  <c r="E148" i="1"/>
  <c r="R148" i="1" s="1"/>
  <c r="E102" i="1"/>
  <c r="R102" i="1" s="1"/>
  <c r="E54" i="1"/>
  <c r="R54" i="1" s="1"/>
  <c r="E293" i="1"/>
  <c r="S293" i="1" s="1"/>
  <c r="E447" i="1"/>
  <c r="S447" i="1" s="1"/>
  <c r="E276" i="1"/>
  <c r="R276" i="1" s="1"/>
  <c r="E176" i="1"/>
  <c r="S176" i="1" s="1"/>
  <c r="E42" i="1"/>
  <c r="R42" i="1" s="1"/>
  <c r="E22" i="1"/>
  <c r="R22" i="1" s="1"/>
  <c r="E457" i="1"/>
  <c r="S457" i="1" s="1"/>
  <c r="E442" i="1"/>
  <c r="R442" i="1" s="1"/>
  <c r="E297" i="1"/>
  <c r="S297" i="1" s="1"/>
  <c r="E261" i="1"/>
  <c r="S261" i="1" s="1"/>
  <c r="E232" i="1"/>
  <c r="R232" i="1" s="1"/>
  <c r="E214" i="1"/>
  <c r="R214" i="1" s="1"/>
  <c r="E212" i="1"/>
  <c r="E193" i="1"/>
  <c r="E191" i="1"/>
  <c r="E189" i="1"/>
  <c r="E159" i="1"/>
  <c r="R159" i="1" s="1"/>
  <c r="E116" i="1"/>
  <c r="S116" i="1" s="1"/>
  <c r="E66" i="1"/>
  <c r="R66" i="1" s="1"/>
  <c r="E60" i="1"/>
  <c r="S60" i="1" s="1"/>
  <c r="E44" i="1"/>
  <c r="S44" i="1" s="1"/>
  <c r="E23" i="1"/>
  <c r="R23" i="1" s="1"/>
  <c r="R244" i="1"/>
  <c r="R242" i="1"/>
  <c r="R226" i="1"/>
  <c r="R163" i="1"/>
  <c r="R141" i="1"/>
  <c r="E448" i="1"/>
  <c r="R448" i="1" s="1"/>
  <c r="E449" i="1"/>
  <c r="R449" i="1" s="1"/>
  <c r="E450" i="1"/>
  <c r="R450" i="1" s="1"/>
  <c r="E451" i="1"/>
  <c r="R451" i="1" s="1"/>
  <c r="E452" i="1"/>
  <c r="E454" i="1"/>
  <c r="R454" i="1" s="1"/>
  <c r="E455" i="1"/>
  <c r="R455" i="1" s="1"/>
  <c r="E456" i="1"/>
  <c r="R456" i="1" s="1"/>
  <c r="E440" i="1"/>
  <c r="E441" i="1"/>
  <c r="R441" i="1" s="1"/>
  <c r="E281" i="1"/>
  <c r="E283" i="1"/>
  <c r="S283" i="1" s="1"/>
  <c r="E284" i="1"/>
  <c r="R284" i="1" s="1"/>
  <c r="E285" i="1"/>
  <c r="R285" i="1" s="1"/>
  <c r="E287" i="1"/>
  <c r="S287" i="1" s="1"/>
  <c r="E289" i="1"/>
  <c r="R289" i="1" s="1"/>
  <c r="E290" i="1"/>
  <c r="S290" i="1" s="1"/>
  <c r="E291" i="1"/>
  <c r="R291" i="1" s="1"/>
  <c r="E292" i="1"/>
  <c r="R292" i="1" s="1"/>
  <c r="E294" i="1"/>
  <c r="R294" i="1" s="1"/>
  <c r="E295" i="1"/>
  <c r="R295" i="1" s="1"/>
  <c r="E266" i="1"/>
  <c r="E267" i="1"/>
  <c r="R267" i="1" s="1"/>
  <c r="E271" i="1"/>
  <c r="R271" i="1" s="1"/>
  <c r="E268" i="1"/>
  <c r="R268" i="1" s="1"/>
  <c r="E274" i="1"/>
  <c r="R274" i="1" s="1"/>
  <c r="E221" i="1"/>
  <c r="E224" i="1"/>
  <c r="R224" i="1" s="1"/>
  <c r="E225" i="1"/>
  <c r="R225" i="1" s="1"/>
  <c r="E227" i="1"/>
  <c r="R227" i="1" s="1"/>
  <c r="E228" i="1"/>
  <c r="R228" i="1" s="1"/>
  <c r="E229" i="1"/>
  <c r="R229" i="1" s="1"/>
  <c r="E230" i="1"/>
  <c r="R230" i="1" s="1"/>
  <c r="E76" i="1"/>
  <c r="E77" i="1"/>
  <c r="R77" i="1" s="1"/>
  <c r="E78" i="1"/>
  <c r="R78" i="1" s="1"/>
  <c r="E79" i="1"/>
  <c r="R79" i="1" s="1"/>
  <c r="E80" i="1"/>
  <c r="S80" i="1" s="1"/>
  <c r="E81" i="1"/>
  <c r="R81" i="1" s="1"/>
  <c r="E82" i="1"/>
  <c r="R82" i="1" s="1"/>
  <c r="E83" i="1"/>
  <c r="S83" i="1" s="1"/>
  <c r="E84" i="1"/>
  <c r="R84" i="1" s="1"/>
  <c r="E85" i="1"/>
  <c r="R85" i="1" s="1"/>
  <c r="E86" i="1"/>
  <c r="R86" i="1" s="1"/>
  <c r="E87" i="1"/>
  <c r="R87" i="1" s="1"/>
  <c r="E88" i="1"/>
  <c r="R88" i="1" s="1"/>
  <c r="E89" i="1"/>
  <c r="R89" i="1" s="1"/>
  <c r="E90" i="1"/>
  <c r="S90" i="1" s="1"/>
  <c r="E91" i="1"/>
  <c r="R91" i="1" s="1"/>
  <c r="E92" i="1"/>
  <c r="R92" i="1" s="1"/>
  <c r="E93" i="1"/>
  <c r="R93" i="1" s="1"/>
  <c r="E94" i="1"/>
  <c r="R94" i="1" s="1"/>
  <c r="E95" i="1"/>
  <c r="R95" i="1" s="1"/>
  <c r="E96" i="1"/>
  <c r="S96" i="1" s="1"/>
  <c r="E97" i="1"/>
  <c r="R97" i="1" s="1"/>
  <c r="E98" i="1"/>
  <c r="R98" i="1" s="1"/>
  <c r="E99" i="1"/>
  <c r="R99" i="1" s="1"/>
  <c r="E100" i="1"/>
  <c r="R100" i="1" s="1"/>
  <c r="E101" i="1"/>
  <c r="R101" i="1" s="1"/>
  <c r="E103" i="1"/>
  <c r="R103" i="1" s="1"/>
  <c r="E104" i="1"/>
  <c r="S104" i="1" s="1"/>
  <c r="E105" i="1"/>
  <c r="R105" i="1" s="1"/>
  <c r="E106" i="1"/>
  <c r="S106" i="1" s="1"/>
  <c r="E107" i="1"/>
  <c r="S107" i="1" s="1"/>
  <c r="E108" i="1"/>
  <c r="R108" i="1" s="1"/>
  <c r="E109" i="1"/>
  <c r="S109" i="1" s="1"/>
  <c r="E110" i="1"/>
  <c r="R110" i="1" s="1"/>
  <c r="E111" i="1"/>
  <c r="R111" i="1" s="1"/>
  <c r="E112" i="1"/>
  <c r="R112" i="1" s="1"/>
  <c r="E113" i="1"/>
  <c r="R113" i="1" s="1"/>
  <c r="E114" i="1"/>
  <c r="R114" i="1" s="1"/>
  <c r="E121" i="1"/>
  <c r="E122" i="1"/>
  <c r="S122" i="1" s="1"/>
  <c r="E123" i="1"/>
  <c r="R123" i="1" s="1"/>
  <c r="E124" i="1"/>
  <c r="R124" i="1" s="1"/>
  <c r="E125" i="1"/>
  <c r="R125" i="1" s="1"/>
  <c r="E126" i="1"/>
  <c r="R126" i="1" s="1"/>
  <c r="E127" i="1"/>
  <c r="R127" i="1" s="1"/>
  <c r="E128" i="1"/>
  <c r="R128" i="1" s="1"/>
  <c r="E129" i="1"/>
  <c r="R129" i="1" s="1"/>
  <c r="E130" i="1"/>
  <c r="R130" i="1" s="1"/>
  <c r="E131" i="1"/>
  <c r="R131" i="1" s="1"/>
  <c r="E132" i="1"/>
  <c r="R132" i="1" s="1"/>
  <c r="E133" i="1"/>
  <c r="S133" i="1" s="1"/>
  <c r="E134" i="1"/>
  <c r="R134" i="1" s="1"/>
  <c r="E135" i="1"/>
  <c r="R135" i="1" s="1"/>
  <c r="E136" i="1"/>
  <c r="S136" i="1" s="1"/>
  <c r="E137" i="1"/>
  <c r="R137" i="1" s="1"/>
  <c r="E138" i="1"/>
  <c r="R138" i="1" s="1"/>
  <c r="E139" i="1"/>
  <c r="R139" i="1" s="1"/>
  <c r="E140" i="1"/>
  <c r="R140" i="1" s="1"/>
  <c r="E142" i="1"/>
  <c r="R142" i="1" s="1"/>
  <c r="E143" i="1"/>
  <c r="R143" i="1" s="1"/>
  <c r="E144" i="1"/>
  <c r="R144" i="1" s="1"/>
  <c r="E145" i="1"/>
  <c r="R145" i="1" s="1"/>
  <c r="E146" i="1"/>
  <c r="R146" i="1" s="1"/>
  <c r="E147" i="1"/>
  <c r="R147" i="1" s="1"/>
  <c r="E149" i="1"/>
  <c r="R149" i="1" s="1"/>
  <c r="E150" i="1"/>
  <c r="R150" i="1" s="1"/>
  <c r="E151" i="1"/>
  <c r="R151" i="1" s="1"/>
  <c r="E152" i="1"/>
  <c r="R152" i="1" s="1"/>
  <c r="E153" i="1"/>
  <c r="R153" i="1" s="1"/>
  <c r="E154" i="1"/>
  <c r="R154" i="1" s="1"/>
  <c r="E155" i="1"/>
  <c r="S155" i="1" s="1"/>
  <c r="E157" i="1"/>
  <c r="R157" i="1" s="1"/>
  <c r="E158" i="1"/>
  <c r="R158" i="1" s="1"/>
  <c r="E65" i="1"/>
  <c r="E49" i="1"/>
  <c r="E50" i="1"/>
  <c r="R50" i="1" s="1"/>
  <c r="E51" i="1"/>
  <c r="S51" i="1" s="1"/>
  <c r="E52" i="1"/>
  <c r="R52" i="1" s="1"/>
  <c r="E55" i="1"/>
  <c r="R55" i="1" s="1"/>
  <c r="E56" i="1"/>
  <c r="R56" i="1" s="1"/>
  <c r="E57" i="1"/>
  <c r="R57" i="1" s="1"/>
  <c r="E58" i="1"/>
  <c r="R58" i="1" s="1"/>
  <c r="E38" i="1"/>
  <c r="E39" i="1"/>
  <c r="R39" i="1" s="1"/>
  <c r="E40" i="1"/>
  <c r="R40" i="1" s="1"/>
  <c r="E41" i="1"/>
  <c r="S41" i="1" s="1"/>
  <c r="E43" i="1"/>
  <c r="R43" i="1" s="1"/>
  <c r="E258" i="1"/>
  <c r="R258" i="1" s="1"/>
  <c r="S257" i="1"/>
  <c r="E256" i="1"/>
  <c r="R256" i="1" s="1"/>
  <c r="E253" i="1"/>
  <c r="R253" i="1" s="1"/>
  <c r="E252" i="1"/>
  <c r="R252" i="1" s="1"/>
  <c r="E251" i="1"/>
  <c r="R251" i="1" s="1"/>
  <c r="E250" i="1"/>
  <c r="R250" i="1" s="1"/>
  <c r="E248" i="1"/>
  <c r="R248" i="1" s="1"/>
  <c r="E246" i="1"/>
  <c r="R246" i="1" s="1"/>
  <c r="E245" i="1"/>
  <c r="R245" i="1" s="1"/>
  <c r="E243" i="1"/>
  <c r="R243" i="1" s="1"/>
  <c r="E239" i="1"/>
  <c r="S239" i="1" s="1"/>
  <c r="E238" i="1"/>
  <c r="R238" i="1" s="1"/>
  <c r="E237" i="1"/>
  <c r="E175" i="1"/>
  <c r="R175" i="1" s="1"/>
  <c r="E174" i="1"/>
  <c r="R174" i="1" s="1"/>
  <c r="E173" i="1"/>
  <c r="R173" i="1" s="1"/>
  <c r="E172" i="1"/>
  <c r="R172" i="1" s="1"/>
  <c r="E171" i="1"/>
  <c r="R171" i="1" s="1"/>
  <c r="E170" i="1"/>
  <c r="R170" i="1" s="1"/>
  <c r="E168" i="1"/>
  <c r="R168" i="1" s="1"/>
  <c r="E167" i="1"/>
  <c r="R167" i="1" s="1"/>
  <c r="E166" i="1"/>
  <c r="R166" i="1" s="1"/>
  <c r="E165" i="1"/>
  <c r="R165" i="1" s="1"/>
  <c r="R189" i="1" l="1"/>
  <c r="S12" i="1"/>
  <c r="R10" i="1"/>
  <c r="R193" i="1"/>
  <c r="S30" i="1"/>
  <c r="S191" i="1"/>
  <c r="S27" i="1"/>
  <c r="S15" i="1"/>
  <c r="R337" i="1"/>
  <c r="R353" i="1"/>
  <c r="R431" i="1"/>
  <c r="R15" i="1"/>
  <c r="R429" i="1"/>
  <c r="R12" i="1"/>
  <c r="R457" i="1"/>
  <c r="R403" i="1"/>
  <c r="R319" i="1"/>
  <c r="R307" i="1"/>
  <c r="R191" i="1"/>
  <c r="S10" i="1"/>
  <c r="R281" i="1"/>
  <c r="E299" i="1"/>
  <c r="R212" i="1"/>
  <c r="E216" i="1"/>
  <c r="S216" i="1" s="1"/>
  <c r="R237" i="1"/>
  <c r="E263" i="1"/>
  <c r="S263" i="1" s="1"/>
  <c r="R362" i="1"/>
  <c r="R76" i="1"/>
  <c r="E118" i="1"/>
  <c r="R396" i="1"/>
  <c r="R410" i="1"/>
  <c r="R332" i="1"/>
  <c r="R440" i="1"/>
  <c r="E444" i="1"/>
  <c r="R65" i="1"/>
  <c r="E68" i="1"/>
  <c r="R221" i="1"/>
  <c r="E234" i="1"/>
  <c r="R234" i="1" s="1"/>
  <c r="S164" i="1"/>
  <c r="E178" i="1"/>
  <c r="R406" i="1"/>
  <c r="S266" i="1"/>
  <c r="E278" i="1"/>
  <c r="R347" i="1"/>
  <c r="R401" i="1"/>
  <c r="R415" i="1"/>
  <c r="R38" i="1"/>
  <c r="E46" i="1"/>
  <c r="R49" i="1"/>
  <c r="E62" i="1"/>
  <c r="R121" i="1"/>
  <c r="E161" i="1"/>
  <c r="E459" i="1"/>
  <c r="R355" i="1"/>
  <c r="R361" i="1"/>
  <c r="R400" i="1"/>
  <c r="R409" i="1"/>
  <c r="R184" i="1"/>
  <c r="R365" i="1"/>
  <c r="R308" i="1"/>
  <c r="R427" i="1"/>
  <c r="R370" i="1"/>
  <c r="R419" i="1"/>
  <c r="R421" i="1"/>
  <c r="R377" i="1"/>
  <c r="R397" i="1"/>
  <c r="R336" i="1"/>
  <c r="R368" i="1"/>
  <c r="R348" i="1"/>
  <c r="R357" i="1"/>
  <c r="R352" i="1"/>
  <c r="R283" i="1"/>
  <c r="R116" i="1"/>
  <c r="R60" i="1"/>
  <c r="R90" i="1"/>
  <c r="R395" i="1"/>
  <c r="R430" i="1"/>
  <c r="R380" i="1"/>
  <c r="R414" i="1"/>
  <c r="R426" i="1"/>
  <c r="G461" i="1"/>
  <c r="I461" i="1"/>
  <c r="K461" i="1"/>
  <c r="M461" i="1"/>
  <c r="Q461" i="1"/>
  <c r="R30" i="1"/>
  <c r="R425" i="1"/>
  <c r="R334" i="1"/>
  <c r="R408" i="1"/>
  <c r="R349" i="1"/>
  <c r="R363" i="1"/>
  <c r="R344" i="1"/>
  <c r="R358" i="1"/>
  <c r="R329" i="1"/>
  <c r="R176" i="1"/>
  <c r="R107" i="1"/>
  <c r="R239" i="1"/>
  <c r="R83" i="1"/>
  <c r="G70" i="1"/>
  <c r="I70" i="1"/>
  <c r="R293" i="1"/>
  <c r="R133" i="1"/>
  <c r="R351" i="1"/>
  <c r="R376" i="1"/>
  <c r="R109" i="1"/>
  <c r="R106" i="1"/>
  <c r="R240" i="1"/>
  <c r="I181" i="1"/>
  <c r="S232" i="1"/>
  <c r="S465" i="1"/>
  <c r="S450" i="1"/>
  <c r="S455" i="1"/>
  <c r="R447" i="1"/>
  <c r="S449" i="1"/>
  <c r="S454" i="1"/>
  <c r="S448" i="1"/>
  <c r="S451" i="1"/>
  <c r="S456" i="1"/>
  <c r="S440" i="1"/>
  <c r="S441" i="1"/>
  <c r="S442" i="1"/>
  <c r="R413" i="1"/>
  <c r="R418" i="1"/>
  <c r="S411" i="1"/>
  <c r="S420" i="1"/>
  <c r="S423" i="1"/>
  <c r="S428" i="1"/>
  <c r="S433" i="1"/>
  <c r="R404" i="1"/>
  <c r="S389" i="1"/>
  <c r="S393" i="1"/>
  <c r="S405" i="1"/>
  <c r="S387" i="1"/>
  <c r="S391" i="1"/>
  <c r="S399" i="1"/>
  <c r="S407" i="1"/>
  <c r="S394" i="1"/>
  <c r="S398" i="1"/>
  <c r="S402" i="1"/>
  <c r="S369" i="1"/>
  <c r="S375" i="1"/>
  <c r="S364" i="1"/>
  <c r="S374" i="1"/>
  <c r="S367" i="1"/>
  <c r="S360" i="1"/>
  <c r="S346" i="1"/>
  <c r="S350" i="1"/>
  <c r="S354" i="1"/>
  <c r="R328" i="1"/>
  <c r="S325" i="1"/>
  <c r="R333" i="1"/>
  <c r="S331" i="1"/>
  <c r="S335" i="1"/>
  <c r="S315" i="1"/>
  <c r="S309" i="1"/>
  <c r="R290" i="1"/>
  <c r="S285" i="1"/>
  <c r="S289" i="1"/>
  <c r="R287" i="1"/>
  <c r="R297" i="1"/>
  <c r="S284" i="1"/>
  <c r="S288" i="1"/>
  <c r="S292" i="1"/>
  <c r="S291" i="1"/>
  <c r="S295" i="1"/>
  <c r="S281" i="1"/>
  <c r="S286" i="1"/>
  <c r="S294" i="1"/>
  <c r="R266" i="1"/>
  <c r="S267" i="1"/>
  <c r="S271" i="1"/>
  <c r="S270" i="1"/>
  <c r="S276" i="1"/>
  <c r="S269" i="1"/>
  <c r="S274" i="1"/>
  <c r="S268" i="1"/>
  <c r="R261" i="1"/>
  <c r="S258" i="1"/>
  <c r="R257" i="1"/>
  <c r="S238" i="1"/>
  <c r="S246" i="1"/>
  <c r="S251" i="1"/>
  <c r="S255" i="1"/>
  <c r="S237" i="1"/>
  <c r="S241" i="1"/>
  <c r="S245" i="1"/>
  <c r="S250" i="1"/>
  <c r="S254" i="1"/>
  <c r="S248" i="1"/>
  <c r="S253" i="1"/>
  <c r="S243" i="1"/>
  <c r="S247" i="1"/>
  <c r="S252" i="1"/>
  <c r="S256" i="1"/>
  <c r="K301" i="1"/>
  <c r="S223" i="1"/>
  <c r="S227" i="1"/>
  <c r="S221" i="1"/>
  <c r="S230" i="1"/>
  <c r="S225" i="1"/>
  <c r="S229" i="1"/>
  <c r="S224" i="1"/>
  <c r="S228" i="1"/>
  <c r="S214" i="1"/>
  <c r="S212" i="1"/>
  <c r="S208" i="1"/>
  <c r="S204" i="1"/>
  <c r="S193" i="1"/>
  <c r="E196" i="1"/>
  <c r="S196" i="1" s="1"/>
  <c r="S189" i="1"/>
  <c r="R136" i="1"/>
  <c r="R122" i="1"/>
  <c r="R164" i="1"/>
  <c r="S124" i="1"/>
  <c r="S128" i="1"/>
  <c r="S132" i="1"/>
  <c r="S140" i="1"/>
  <c r="S144" i="1"/>
  <c r="S148" i="1"/>
  <c r="S152" i="1"/>
  <c r="S157" i="1"/>
  <c r="S168" i="1"/>
  <c r="S173" i="1"/>
  <c r="R155" i="1"/>
  <c r="S123" i="1"/>
  <c r="S127" i="1"/>
  <c r="S131" i="1"/>
  <c r="S135" i="1"/>
  <c r="S139" i="1"/>
  <c r="S143" i="1"/>
  <c r="S147" i="1"/>
  <c r="S151" i="1"/>
  <c r="S167" i="1"/>
  <c r="S172" i="1"/>
  <c r="S126" i="1"/>
  <c r="S130" i="1"/>
  <c r="S134" i="1"/>
  <c r="S138" i="1"/>
  <c r="S142" i="1"/>
  <c r="S146" i="1"/>
  <c r="S150" i="1"/>
  <c r="S154" i="1"/>
  <c r="S159" i="1"/>
  <c r="S166" i="1"/>
  <c r="S171" i="1"/>
  <c r="S175" i="1"/>
  <c r="S121" i="1"/>
  <c r="S125" i="1"/>
  <c r="S129" i="1"/>
  <c r="S137" i="1"/>
  <c r="S145" i="1"/>
  <c r="S149" i="1"/>
  <c r="S153" i="1"/>
  <c r="S158" i="1"/>
  <c r="S165" i="1"/>
  <c r="S170" i="1"/>
  <c r="S174" i="1"/>
  <c r="R96" i="1"/>
  <c r="S78" i="1"/>
  <c r="S82" i="1"/>
  <c r="S86" i="1"/>
  <c r="S94" i="1"/>
  <c r="S98" i="1"/>
  <c r="S102" i="1"/>
  <c r="S110" i="1"/>
  <c r="S114" i="1"/>
  <c r="R104" i="1"/>
  <c r="R80" i="1"/>
  <c r="S77" i="1"/>
  <c r="S81" i="1"/>
  <c r="S85" i="1"/>
  <c r="S89" i="1"/>
  <c r="S93" i="1"/>
  <c r="S97" i="1"/>
  <c r="S101" i="1"/>
  <c r="S105" i="1"/>
  <c r="S113" i="1"/>
  <c r="S76" i="1"/>
  <c r="S84" i="1"/>
  <c r="S88" i="1"/>
  <c r="S92" i="1"/>
  <c r="S100" i="1"/>
  <c r="S108" i="1"/>
  <c r="S112" i="1"/>
  <c r="R115" i="1"/>
  <c r="S79" i="1"/>
  <c r="S87" i="1"/>
  <c r="S91" i="1"/>
  <c r="S95" i="1"/>
  <c r="S99" i="1"/>
  <c r="S103" i="1"/>
  <c r="S111" i="1"/>
  <c r="S66" i="1"/>
  <c r="S65" i="1"/>
  <c r="R51" i="1"/>
  <c r="S49" i="1"/>
  <c r="S54" i="1"/>
  <c r="S58" i="1"/>
  <c r="S52" i="1"/>
  <c r="S57" i="1"/>
  <c r="S56" i="1"/>
  <c r="S50" i="1"/>
  <c r="S55" i="1"/>
  <c r="S39" i="1"/>
  <c r="S43" i="1"/>
  <c r="R41" i="1"/>
  <c r="S38" i="1"/>
  <c r="S42" i="1"/>
  <c r="R44" i="1"/>
  <c r="S40" i="1"/>
  <c r="S23" i="1"/>
  <c r="S22" i="1"/>
  <c r="G181" i="1"/>
  <c r="G301" i="1"/>
  <c r="M301" i="1"/>
  <c r="K181" i="1"/>
  <c r="O33" i="1"/>
  <c r="Q301" i="1"/>
  <c r="E382" i="1"/>
  <c r="E311" i="1"/>
  <c r="R27" i="1"/>
  <c r="M181" i="1"/>
  <c r="O70" i="1"/>
  <c r="Q70" i="1"/>
  <c r="K33" i="1"/>
  <c r="E17" i="1"/>
  <c r="E467" i="1"/>
  <c r="O181" i="1"/>
  <c r="Q181" i="1"/>
  <c r="E435" i="1"/>
  <c r="I278" i="1"/>
  <c r="I340" i="1"/>
  <c r="K70" i="1"/>
  <c r="E340" i="1"/>
  <c r="S340" i="1" s="1"/>
  <c r="K435" i="1"/>
  <c r="M70" i="1"/>
  <c r="E25" i="1"/>
  <c r="O301" i="1"/>
  <c r="R463" i="1"/>
  <c r="R324" i="1"/>
  <c r="R386" i="1"/>
  <c r="I33" i="1"/>
  <c r="S161" i="1" l="1"/>
  <c r="S68" i="1"/>
  <c r="R46" i="1"/>
  <c r="S178" i="1"/>
  <c r="R161" i="1"/>
  <c r="R216" i="1"/>
  <c r="G469" i="1"/>
  <c r="G475" i="1" s="1"/>
  <c r="M469" i="1"/>
  <c r="M475" i="1" s="1"/>
  <c r="S234" i="1"/>
  <c r="Q469" i="1"/>
  <c r="Q475" i="1" s="1"/>
  <c r="K469" i="1"/>
  <c r="K475" i="1" s="1"/>
  <c r="E461" i="1"/>
  <c r="R459" i="1"/>
  <c r="S46" i="1"/>
  <c r="R17" i="1"/>
  <c r="S17" i="1"/>
  <c r="R467" i="1"/>
  <c r="S467" i="1"/>
  <c r="R444" i="1"/>
  <c r="S444" i="1"/>
  <c r="R382" i="1"/>
  <c r="S382" i="1"/>
  <c r="R311" i="1"/>
  <c r="S311" i="1"/>
  <c r="R299" i="1"/>
  <c r="S299" i="1"/>
  <c r="R278" i="1"/>
  <c r="S278" i="1"/>
  <c r="I301" i="1"/>
  <c r="I469" i="1" s="1"/>
  <c r="I475" i="1" s="1"/>
  <c r="R196" i="1"/>
  <c r="R118" i="1"/>
  <c r="S118" i="1"/>
  <c r="R68" i="1"/>
  <c r="R62" i="1"/>
  <c r="S62" i="1"/>
  <c r="R25" i="1"/>
  <c r="S25" i="1"/>
  <c r="R435" i="1"/>
  <c r="E33" i="1"/>
  <c r="R340" i="1"/>
  <c r="E70" i="1"/>
  <c r="E181" i="1"/>
  <c r="R178" i="1"/>
  <c r="E301" i="1"/>
  <c r="R263" i="1"/>
  <c r="E469" i="1" l="1"/>
  <c r="R301" i="1"/>
  <c r="S301" i="1"/>
  <c r="R181" i="1"/>
  <c r="S181" i="1"/>
  <c r="R70" i="1"/>
  <c r="S70" i="1"/>
  <c r="R33" i="1"/>
  <c r="S33" i="1"/>
  <c r="E475" i="1" l="1"/>
  <c r="R469" i="1"/>
  <c r="R471" i="1" l="1"/>
  <c r="S471" i="1"/>
  <c r="R475" i="1"/>
  <c r="U419" i="2" l="1"/>
  <c r="O419" i="2" l="1"/>
  <c r="O449" i="2"/>
  <c r="O432" i="2" l="1"/>
  <c r="S432" i="2" s="1"/>
  <c r="O422" i="1"/>
  <c r="O435" i="1" s="1"/>
  <c r="S435" i="1" s="1"/>
  <c r="S449" i="2"/>
  <c r="O452" i="1"/>
  <c r="O456" i="2"/>
  <c r="R449" i="2"/>
  <c r="O459" i="1" l="1"/>
  <c r="S452" i="1"/>
  <c r="R452" i="1"/>
  <c r="S456" i="2"/>
  <c r="O458" i="2"/>
  <c r="O461" i="1" l="1"/>
  <c r="S459" i="1"/>
  <c r="O466" i="2"/>
  <c r="S458" i="2"/>
  <c r="R458" i="2"/>
  <c r="O469" i="1" l="1"/>
  <c r="R461" i="1"/>
  <c r="S461" i="1"/>
  <c r="O472" i="2"/>
  <c r="S472" i="2" s="1"/>
  <c r="S466" i="2"/>
  <c r="O475" i="1" l="1"/>
  <c r="S469" i="1"/>
  <c r="S475" i="1" l="1"/>
  <c r="S477" i="1"/>
</calcChain>
</file>

<file path=xl/sharedStrings.xml><?xml version="1.0" encoding="utf-8"?>
<sst xmlns="http://schemas.openxmlformats.org/spreadsheetml/2006/main" count="808" uniqueCount="308">
  <si>
    <t>Current Funds</t>
  </si>
  <si>
    <t>Distribution</t>
  </si>
  <si>
    <t>Total</t>
  </si>
  <si>
    <t>Unrestricted</t>
  </si>
  <si>
    <t>Restricted</t>
  </si>
  <si>
    <t xml:space="preserve"> Salaries and Wages</t>
  </si>
  <si>
    <t>Other Expenditures</t>
  </si>
  <si>
    <t>Less: Transfers</t>
  </si>
  <si>
    <t xml:space="preserve"> General</t>
  </si>
  <si>
    <t>Designated</t>
  </si>
  <si>
    <t>COLLEGE OF CREATIVE STUDIES</t>
  </si>
  <si>
    <t>INSTRUCTION</t>
  </si>
  <si>
    <t>Education</t>
  </si>
  <si>
    <t>Supervised teaching</t>
  </si>
  <si>
    <t>RESEARCH</t>
  </si>
  <si>
    <t>ACADEMIC SUPPORT</t>
  </si>
  <si>
    <t>Dean's office</t>
  </si>
  <si>
    <t>Total Graduate School of</t>
  </si>
  <si>
    <t xml:space="preserve"> Education</t>
  </si>
  <si>
    <t xml:space="preserve"> </t>
  </si>
  <si>
    <t>Chemical engineering</t>
  </si>
  <si>
    <t>Computer science</t>
  </si>
  <si>
    <t xml:space="preserve">Electrical and computer </t>
  </si>
  <si>
    <t>Interdisciplinary-engineering</t>
  </si>
  <si>
    <t>Materials for engineering</t>
  </si>
  <si>
    <t>Mechanical and environmental</t>
  </si>
  <si>
    <t>Dean's program</t>
  </si>
  <si>
    <t>Materials lab</t>
  </si>
  <si>
    <t>Engineering machine shop</t>
  </si>
  <si>
    <t>Total College of Engineering</t>
  </si>
  <si>
    <t xml:space="preserve">COLLEGE OF LETTERS AND </t>
  </si>
  <si>
    <t>SCIENCE</t>
  </si>
  <si>
    <t>Anthropology</t>
  </si>
  <si>
    <t>Art history</t>
  </si>
  <si>
    <t>Art studio</t>
  </si>
  <si>
    <t>Asian american studies</t>
  </si>
  <si>
    <t>Biological sciences</t>
  </si>
  <si>
    <t>Black studies</t>
  </si>
  <si>
    <t>Chemistry</t>
  </si>
  <si>
    <t>Chicano studies</t>
  </si>
  <si>
    <t>Classics</t>
  </si>
  <si>
    <t>Dramatic art</t>
  </si>
  <si>
    <t>East asian studies</t>
  </si>
  <si>
    <t>Economics</t>
  </si>
  <si>
    <t>English</t>
  </si>
  <si>
    <t>Environmental studies program</t>
  </si>
  <si>
    <t>Film studies program</t>
  </si>
  <si>
    <t>French and italian</t>
  </si>
  <si>
    <t>Geography</t>
  </si>
  <si>
    <t>Geological sciences</t>
  </si>
  <si>
    <t>Germanic and slavic and</t>
  </si>
  <si>
    <t>semitic studies</t>
  </si>
  <si>
    <t>History</t>
  </si>
  <si>
    <t xml:space="preserve">Humanities </t>
  </si>
  <si>
    <t>Law and society program</t>
  </si>
  <si>
    <t>Linguistics</t>
  </si>
  <si>
    <t>Mathematics</t>
  </si>
  <si>
    <t>Military science</t>
  </si>
  <si>
    <t>Music</t>
  </si>
  <si>
    <t>Philosophy</t>
  </si>
  <si>
    <t xml:space="preserve">Physics </t>
  </si>
  <si>
    <t>Political science</t>
  </si>
  <si>
    <t>Psychology</t>
  </si>
  <si>
    <t>Religious studies</t>
  </si>
  <si>
    <t>Sociology</t>
  </si>
  <si>
    <t>Spanish and portuguese</t>
  </si>
  <si>
    <t xml:space="preserve">Statistics </t>
  </si>
  <si>
    <t>Washington DC program</t>
  </si>
  <si>
    <t>Writing program</t>
  </si>
  <si>
    <t>Art museum</t>
  </si>
  <si>
    <t>Humanities</t>
  </si>
  <si>
    <t>Physics</t>
  </si>
  <si>
    <t>Provost programs</t>
  </si>
  <si>
    <t>Chemistry x-ray crystallography</t>
  </si>
  <si>
    <t>Life science computing</t>
  </si>
  <si>
    <t>Music-concert tours</t>
  </si>
  <si>
    <t>Physics-stores</t>
  </si>
  <si>
    <t>Physics-support services</t>
  </si>
  <si>
    <t>Social science computing</t>
  </si>
  <si>
    <t>Social science projects</t>
  </si>
  <si>
    <t>Vivarium</t>
  </si>
  <si>
    <t xml:space="preserve"> Science</t>
  </si>
  <si>
    <t>SCIENCE AND MANAGEMENT</t>
  </si>
  <si>
    <t xml:space="preserve">     Science and Management</t>
  </si>
  <si>
    <t>GRADUATE DIVISION</t>
  </si>
  <si>
    <t>Total Graduate Division</t>
  </si>
  <si>
    <t>SUMMER SESSION</t>
  </si>
  <si>
    <t>UNIVERSITY EXTENSION</t>
  </si>
  <si>
    <t>Continuing education</t>
  </si>
  <si>
    <t>Professional programs</t>
  </si>
  <si>
    <t>General programs</t>
  </si>
  <si>
    <t>Total University Extension</t>
  </si>
  <si>
    <t>CAMPUS-WIDE PROGRAMS</t>
  </si>
  <si>
    <t>Natural land/water reserve</t>
  </si>
  <si>
    <t>Off campus studies</t>
  </si>
  <si>
    <t>Physical activities program</t>
  </si>
  <si>
    <t xml:space="preserve">Regents professorships and </t>
  </si>
  <si>
    <t>lectureships</t>
  </si>
  <si>
    <t>Valentine eastern sierra reserve</t>
  </si>
  <si>
    <t>Ventura learning center</t>
  </si>
  <si>
    <t>Compensated absences accrual</t>
  </si>
  <si>
    <t>Educational fee expense proration</t>
  </si>
  <si>
    <t>Center for chicano studies</t>
  </si>
  <si>
    <t>Institute for social behavioral</t>
  </si>
  <si>
    <t>economic research</t>
  </si>
  <si>
    <t>Institute for computational</t>
  </si>
  <si>
    <t>earth systems science</t>
  </si>
  <si>
    <t>Institute for crustal studies</t>
  </si>
  <si>
    <t>Neuroscience research institute</t>
  </si>
  <si>
    <t>Institute for theoretical physics</t>
  </si>
  <si>
    <t>Marine science institute</t>
  </si>
  <si>
    <t>Research development</t>
  </si>
  <si>
    <t>Research travel</t>
  </si>
  <si>
    <t>PUBLIC SERVICE</t>
  </si>
  <si>
    <t>Art exhibits</t>
  </si>
  <si>
    <t>Arts and lectures</t>
  </si>
  <si>
    <t>Community college program</t>
  </si>
  <si>
    <t>Community service projects</t>
  </si>
  <si>
    <t>Work study program-contracting</t>
  </si>
  <si>
    <t>agencies</t>
  </si>
  <si>
    <t>Academic administration</t>
  </si>
  <si>
    <t>Dean-instructional development</t>
  </si>
  <si>
    <t>Dean-off campus studies</t>
  </si>
  <si>
    <t>Education abroad program</t>
  </si>
  <si>
    <t>Hazardous materials program</t>
  </si>
  <si>
    <t xml:space="preserve">Instructional evaluation </t>
  </si>
  <si>
    <t xml:space="preserve">Instructional resources </t>
  </si>
  <si>
    <t xml:space="preserve">Libraries </t>
  </si>
  <si>
    <t xml:space="preserve">Undergraduate instructional </t>
  </si>
  <si>
    <t>improvement</t>
  </si>
  <si>
    <t>STUDENT SERVICES</t>
  </si>
  <si>
    <t>Vice chancellor-student services</t>
  </si>
  <si>
    <t>Associated students</t>
  </si>
  <si>
    <t>Center for academic enrichment</t>
  </si>
  <si>
    <t xml:space="preserve">Community housing </t>
  </si>
  <si>
    <t>Counseling center</t>
  </si>
  <si>
    <t>Dean of students</t>
  </si>
  <si>
    <t>Disabled students program</t>
  </si>
  <si>
    <t>Events facility PPD costs</t>
  </si>
  <si>
    <t>Financial aid office</t>
  </si>
  <si>
    <t>Intercollegiate athletics</t>
  </si>
  <si>
    <t xml:space="preserve">Off campus studies-student </t>
  </si>
  <si>
    <t>services</t>
  </si>
  <si>
    <t>Office of educational opportunity</t>
  </si>
  <si>
    <t>Office of international students</t>
  </si>
  <si>
    <t>Public events</t>
  </si>
  <si>
    <t>Recreation programs</t>
  </si>
  <si>
    <t>Registrar's office</t>
  </si>
  <si>
    <t>Student activities-</t>
  </si>
  <si>
    <t>Alumni Affairs</t>
  </si>
  <si>
    <t>Ombudsman</t>
  </si>
  <si>
    <t>Publications</t>
  </si>
  <si>
    <t>Student health service</t>
  </si>
  <si>
    <t>Undergraduate admissions office</t>
  </si>
  <si>
    <t>Women's center</t>
  </si>
  <si>
    <t>Student fee advisory committee</t>
  </si>
  <si>
    <t>Total Student Services</t>
  </si>
  <si>
    <t>INSTITUTIONAL SUPPORT</t>
  </si>
  <si>
    <t>Chancellor's office</t>
  </si>
  <si>
    <t>Vice chancellor-administrative</t>
  </si>
  <si>
    <t>Vice chancellor-institutional</t>
  </si>
  <si>
    <t>advancement</t>
  </si>
  <si>
    <t>Academic personnel</t>
  </si>
  <si>
    <t>Academic senate secretariat</t>
  </si>
  <si>
    <t>Administrative travel</t>
  </si>
  <si>
    <t>Alumni affairs office</t>
  </si>
  <si>
    <t>Architects and engineers</t>
  </si>
  <si>
    <t>Billing-accounts receivable office</t>
  </si>
  <si>
    <t>Budget and planning office</t>
  </si>
  <si>
    <t>Mail and receiving</t>
  </si>
  <si>
    <t>Storehouse</t>
  </si>
  <si>
    <t>Transportation services</t>
  </si>
  <si>
    <t>Collections office</t>
  </si>
  <si>
    <t>Development</t>
  </si>
  <si>
    <t>Environmental health and safety</t>
  </si>
  <si>
    <t>Human resources</t>
  </si>
  <si>
    <t>Information systems and computing</t>
  </si>
  <si>
    <t xml:space="preserve">Communications </t>
  </si>
  <si>
    <t>Computing</t>
  </si>
  <si>
    <t xml:space="preserve">Information systems </t>
  </si>
  <si>
    <t>Office of research</t>
  </si>
  <si>
    <t>Police</t>
  </si>
  <si>
    <t>Public information and publications</t>
  </si>
  <si>
    <t>Purchasing</t>
  </si>
  <si>
    <t xml:space="preserve">Insurance </t>
  </si>
  <si>
    <t>Miscellaneous employee benefits</t>
  </si>
  <si>
    <t>Total Institutional Support</t>
  </si>
  <si>
    <t>OPERATION AND MAINTENANCE OF</t>
  </si>
  <si>
    <t>PLANT</t>
  </si>
  <si>
    <t>Administration</t>
  </si>
  <si>
    <t>Building maintenance</t>
  </si>
  <si>
    <t>Grounds maintenance</t>
  </si>
  <si>
    <t>Janitorial service</t>
  </si>
  <si>
    <t>Plant service</t>
  </si>
  <si>
    <t>Refuse disposal</t>
  </si>
  <si>
    <t>Utilities</t>
  </si>
  <si>
    <t>Major repairs and alterations</t>
  </si>
  <si>
    <t>Total Operation and</t>
  </si>
  <si>
    <t xml:space="preserve"> Maintenance of Plant</t>
  </si>
  <si>
    <t>STUDENT FINANCIAL AID</t>
  </si>
  <si>
    <t>AUXILIARY ENTERPRISES</t>
  </si>
  <si>
    <t>RESIDENCE AND DINING HALLS</t>
  </si>
  <si>
    <t>Residence halls unit I</t>
  </si>
  <si>
    <t>OTHER</t>
  </si>
  <si>
    <t>Auxiliary enterprise administration</t>
  </si>
  <si>
    <t>Child care center</t>
  </si>
  <si>
    <t>Fenita and devereux</t>
  </si>
  <si>
    <t>Parking operations</t>
  </si>
  <si>
    <t>University center</t>
  </si>
  <si>
    <t>Total Auxiliary Enterprises</t>
  </si>
  <si>
    <t>Cliff house</t>
  </si>
  <si>
    <t xml:space="preserve">Total Current Funds Expenditures </t>
  </si>
  <si>
    <t xml:space="preserve">Controller </t>
  </si>
  <si>
    <t>BREN SCHOOL OF ENVIRONMENTAL</t>
  </si>
  <si>
    <t>Office of information technology</t>
  </si>
  <si>
    <t>Business services office</t>
  </si>
  <si>
    <t>Cashiers office</t>
  </si>
  <si>
    <t xml:space="preserve">Women's studies program </t>
  </si>
  <si>
    <t xml:space="preserve">Provost's office </t>
  </si>
  <si>
    <t xml:space="preserve">Executive vice chancellor's office </t>
  </si>
  <si>
    <t xml:space="preserve">Total Bren School of Environmental </t>
  </si>
  <si>
    <t>Total Campus-Wide Programs</t>
  </si>
  <si>
    <t>University house maintenance</t>
  </si>
  <si>
    <t>Biological science-stores</t>
  </si>
  <si>
    <t>Total Student Financial Aid</t>
  </si>
  <si>
    <t>Scholarship Allowance</t>
  </si>
  <si>
    <t>Eliminated Capital Expenditures</t>
  </si>
  <si>
    <t>Audit services</t>
  </si>
  <si>
    <t>Instructional computing</t>
  </si>
  <si>
    <t>Mitsubishi center</t>
  </si>
  <si>
    <t>Dramatic Arts - production</t>
  </si>
  <si>
    <t>`</t>
  </si>
  <si>
    <t>Library research</t>
  </si>
  <si>
    <t>Accounting services</t>
  </si>
  <si>
    <t>Academic support - public affairs</t>
  </si>
  <si>
    <t>Residential communications</t>
  </si>
  <si>
    <t>Materials solid state</t>
  </si>
  <si>
    <t>Linguistic minority research institute</t>
  </si>
  <si>
    <t>PWC audit expense</t>
  </si>
  <si>
    <t>West campus point</t>
  </si>
  <si>
    <t>North campus</t>
  </si>
  <si>
    <t>Library copy services</t>
  </si>
  <si>
    <t>Germanic and slavic studies</t>
  </si>
  <si>
    <t>Academic development</t>
  </si>
  <si>
    <t>Daily Nexus</t>
  </si>
  <si>
    <t>La Cumbre Yearbook</t>
  </si>
  <si>
    <t>Subtotal</t>
  </si>
  <si>
    <t xml:space="preserve">CALIFORNIA NANO SYSTEMS INSTITUTE  </t>
  </si>
  <si>
    <t>Executive vice chancellor program</t>
  </si>
  <si>
    <t>support</t>
  </si>
  <si>
    <t xml:space="preserve">COLLEGE OF ENGINEERING  </t>
  </si>
  <si>
    <t>Center for film tv</t>
  </si>
  <si>
    <t>Institute terahertz science &amp; tech</t>
  </si>
  <si>
    <t>Total College of Creative Studies</t>
  </si>
  <si>
    <t>GRADUATE SCHOOL OF EDUCATION</t>
  </si>
  <si>
    <t>Interdisc Engr Res</t>
  </si>
  <si>
    <t xml:space="preserve">Communication </t>
  </si>
  <si>
    <t>Molecular Biology</t>
  </si>
  <si>
    <t>Speech &amp; Hearing</t>
  </si>
  <si>
    <t>Feminist studies</t>
  </si>
  <si>
    <t>ACADEMIC ADMINISTRATION</t>
  </si>
  <si>
    <t>BIOENGINEERING RESEARCH</t>
  </si>
  <si>
    <t>Ventura center</t>
  </si>
  <si>
    <t>Outreach programs</t>
  </si>
  <si>
    <t>Economic forecast project</t>
  </si>
  <si>
    <t>Institute energy efficiency</t>
  </si>
  <si>
    <t>Faculty career development</t>
  </si>
  <si>
    <t>Earth research institute</t>
  </si>
  <si>
    <t>Institute for energy efficiency</t>
  </si>
  <si>
    <t>Micro computer lab</t>
  </si>
  <si>
    <t>Multicultural center</t>
  </si>
  <si>
    <t>Health and safety</t>
  </si>
  <si>
    <t>Educational fee proration</t>
  </si>
  <si>
    <t xml:space="preserve">Subtotal College of Letters and </t>
  </si>
  <si>
    <t>Center for black studies</t>
  </si>
  <si>
    <t>ISLA VISTA-ADMINISTRATION</t>
  </si>
  <si>
    <t>Computer center</t>
  </si>
  <si>
    <t>Campus NSFAS support</t>
  </si>
  <si>
    <t>Institute of energy efficiency</t>
  </si>
  <si>
    <t>Technology management</t>
  </si>
  <si>
    <t>Speech</t>
  </si>
  <si>
    <t>Humanities center</t>
  </si>
  <si>
    <t>Total Bioengineering Research</t>
  </si>
  <si>
    <t>Inst for theoretical physics</t>
  </si>
  <si>
    <t>Institute of religious studies</t>
  </si>
  <si>
    <t>Social process researth institute</t>
  </si>
  <si>
    <t>Relations with schools</t>
  </si>
  <si>
    <t>Academic program review</t>
  </si>
  <si>
    <t>Building program</t>
  </si>
  <si>
    <t>Deferred maintenance</t>
  </si>
  <si>
    <t>Academic advising</t>
  </si>
  <si>
    <t>UCEN expansion</t>
  </si>
  <si>
    <t>Inventory</t>
  </si>
  <si>
    <t>R&amp;D lodging</t>
  </si>
  <si>
    <t>Residence for KITP</t>
  </si>
  <si>
    <t>NRS Corp plover program</t>
  </si>
  <si>
    <t>Food security funding</t>
  </si>
  <si>
    <t>Campus activities</t>
  </si>
  <si>
    <t>Student Affairs</t>
  </si>
  <si>
    <t>Residence halls</t>
  </si>
  <si>
    <t>Project management (FSIP)</t>
  </si>
  <si>
    <t>Parking - Alternative Transportation</t>
  </si>
  <si>
    <t>Note: This amount was recalssed to Institutional Support to align with its AGC and UAS codes</t>
  </si>
  <si>
    <t>total</t>
  </si>
  <si>
    <t>Source is spreadsheet named Recon with CFRX UC_GL_Schedule _C_Detail_2018  and see "Parking" tab</t>
  </si>
  <si>
    <t>University of California, Santa Barbara</t>
  </si>
  <si>
    <t>Schedule C</t>
  </si>
  <si>
    <t>FYE 6/30/2018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</si>
</sst>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,_);_(* \(#,##0,\);_(* &quot;-&quot;_);_(@_)"/>
    <numFmt numFmtId="165" formatCode="_(&quot;$&quot;* #,##0,_);_(&quot;$&quot;* \(#,##0,\);_(&quot;$&quot;* &quot;-&quot;_);_(@_)"/>
    <numFmt numFmtId="166" formatCode="_(* #,##0_);_(* \(#,##0\);_(* &quot;-&quot;??_);_(@_)"/>
    <numFmt numFmtId="167" formatCode="_(* #,##0.00000,_);_(* \(#,##0.00000,\);_(* &quot;-&quot;_);_(@_)"/>
    <numFmt numFmtId="168" formatCode="_(* #,##0.0000,_);_(* \(#,##0.0000,\);_(* &quot;-&quot;_);_(@_)"/>
  </numFmts>
  <fonts count="9" x14ac:knownFonts="1">
    <font>
      <sz val="10"/>
      <name val="Courier"/>
    </font>
    <font>
      <sz val="10"/>
      <name val="Times New Roman"/>
      <family val="1"/>
    </font>
    <font>
      <sz val="10"/>
      <color indexed="12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u/>
      <sz val="10"/>
      <name val="Times New Roman"/>
      <family val="1"/>
    </font>
    <font>
      <sz val="10"/>
      <name val="Courier"/>
      <family val="3"/>
    </font>
    <font>
      <b/>
      <sz val="10"/>
      <name val="Courier"/>
      <family val="3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1">
    <xf numFmtId="37" fontId="0" fillId="0" borderId="0"/>
    <xf numFmtId="164" fontId="2" fillId="0" borderId="0" applyNumberFormat="0" applyFill="0" applyBorder="0" applyAlignment="0">
      <protection locked="0"/>
    </xf>
    <xf numFmtId="164" fontId="2" fillId="0" borderId="0" applyFill="0" applyBorder="0" applyAlignment="0">
      <protection locked="0"/>
    </xf>
    <xf numFmtId="164" fontId="2" fillId="0" borderId="0" applyFill="0" applyBorder="0" applyAlignment="0">
      <protection locked="0"/>
    </xf>
    <xf numFmtId="43" fontId="3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NumberFormat="0" applyFill="0" applyBorder="0" applyAlignment="0"/>
    <xf numFmtId="164" fontId="1" fillId="0" borderId="0" applyFill="0" applyBorder="0" applyAlignment="0"/>
    <xf numFmtId="164" fontId="1" fillId="0" borderId="0" applyFill="0" applyBorder="0" applyAlignment="0"/>
    <xf numFmtId="37" fontId="6" fillId="0" borderId="0"/>
  </cellStyleXfs>
  <cellXfs count="85">
    <xf numFmtId="37" fontId="0" fillId="0" borderId="0" xfId="0"/>
    <xf numFmtId="37" fontId="4" fillId="0" borderId="0" xfId="0" applyNumberFormat="1" applyFont="1" applyFill="1" applyAlignment="1" applyProtection="1">
      <alignment horizontal="left"/>
    </xf>
    <xf numFmtId="164" fontId="5" fillId="0" borderId="0" xfId="0" applyNumberFormat="1" applyFont="1" applyFill="1" applyAlignment="1">
      <alignment horizontal="center" vertical="center"/>
    </xf>
    <xf numFmtId="37" fontId="5" fillId="0" borderId="0" xfId="0" applyNumberFormat="1" applyFont="1" applyFill="1" applyAlignment="1" applyProtection="1">
      <alignment horizontal="left"/>
    </xf>
    <xf numFmtId="37" fontId="5" fillId="0" borderId="0" xfId="0" applyFont="1" applyFill="1" applyAlignment="1">
      <alignment horizontal="right"/>
    </xf>
    <xf numFmtId="37" fontId="5" fillId="0" borderId="0" xfId="0" applyFont="1" applyFill="1" applyAlignment="1">
      <alignment horizontal="left"/>
    </xf>
    <xf numFmtId="37" fontId="5" fillId="0" borderId="0" xfId="0" applyFont="1" applyFill="1" applyBorder="1" applyAlignment="1">
      <alignment horizontal="left"/>
    </xf>
    <xf numFmtId="37" fontId="5" fillId="0" borderId="0" xfId="0" applyNumberFormat="1" applyFont="1" applyFill="1" applyBorder="1" applyAlignment="1" applyProtection="1">
      <alignment horizontal="left"/>
    </xf>
    <xf numFmtId="165" fontId="1" fillId="0" borderId="0" xfId="8" applyNumberFormat="1" applyFont="1" applyFill="1" applyBorder="1" applyAlignment="1" applyProtection="1">
      <protection locked="0"/>
    </xf>
    <xf numFmtId="165" fontId="1" fillId="0" borderId="0" xfId="8" applyNumberFormat="1" applyFont="1" applyFill="1" applyBorder="1" applyAlignment="1"/>
    <xf numFmtId="165" fontId="1" fillId="0" borderId="0" xfId="2" applyNumberFormat="1" applyFont="1" applyFill="1" applyBorder="1" applyAlignment="1">
      <protection locked="0"/>
    </xf>
    <xf numFmtId="164" fontId="1" fillId="0" borderId="0" xfId="9" applyFont="1" applyFill="1" applyBorder="1" applyAlignment="1"/>
    <xf numFmtId="165" fontId="1" fillId="0" borderId="0" xfId="9" applyNumberFormat="1" applyFont="1" applyFill="1" applyBorder="1" applyAlignment="1" applyProtection="1">
      <protection locked="0"/>
    </xf>
    <xf numFmtId="165" fontId="1" fillId="0" borderId="0" xfId="3" applyNumberFormat="1" applyFont="1" applyFill="1" applyBorder="1" applyAlignment="1">
      <protection locked="0"/>
    </xf>
    <xf numFmtId="164" fontId="1" fillId="0" borderId="0" xfId="3" applyNumberFormat="1" applyFont="1" applyFill="1" applyBorder="1" applyAlignment="1">
      <protection locked="0"/>
    </xf>
    <xf numFmtId="164" fontId="1" fillId="0" borderId="1" xfId="3" applyNumberFormat="1" applyFont="1" applyFill="1" applyBorder="1" applyAlignment="1">
      <protection locked="0"/>
    </xf>
    <xf numFmtId="164" fontId="1" fillId="0" borderId="1" xfId="9" applyFont="1" applyFill="1" applyBorder="1" applyAlignment="1"/>
    <xf numFmtId="37" fontId="1" fillId="0" borderId="0" xfId="0" applyNumberFormat="1" applyFont="1" applyFill="1" applyAlignment="1" applyProtection="1">
      <alignment horizontal="left"/>
    </xf>
    <xf numFmtId="37" fontId="1" fillId="0" borderId="0" xfId="0" applyFont="1" applyFill="1"/>
    <xf numFmtId="164" fontId="1" fillId="0" borderId="1" xfId="0" applyNumberFormat="1" applyFont="1" applyFill="1" applyBorder="1" applyAlignment="1" applyProtection="1">
      <alignment horizontal="right"/>
    </xf>
    <xf numFmtId="166" fontId="1" fillId="0" borderId="0" xfId="4" applyNumberFormat="1" applyFont="1" applyFill="1" applyAlignment="1">
      <alignment horizontal="right"/>
    </xf>
    <xf numFmtId="164" fontId="1" fillId="0" borderId="0" xfId="10" applyNumberFormat="1" applyFont="1" applyFill="1" applyAlignment="1" applyProtection="1">
      <alignment horizontal="right"/>
    </xf>
    <xf numFmtId="37" fontId="7" fillId="0" borderId="0" xfId="10" applyFont="1" applyFill="1"/>
    <xf numFmtId="37" fontId="1" fillId="0" borderId="0" xfId="0" applyFont="1" applyFill="1" applyAlignment="1">
      <alignment horizontal="right"/>
    </xf>
    <xf numFmtId="164" fontId="1" fillId="0" borderId="0" xfId="0" applyNumberFormat="1" applyFont="1" applyFill="1" applyAlignment="1" applyProtection="1">
      <alignment horizontal="right"/>
    </xf>
    <xf numFmtId="164" fontId="1" fillId="0" borderId="0" xfId="0" applyNumberFormat="1" applyFont="1" applyFill="1" applyAlignment="1">
      <alignment horizontal="right"/>
    </xf>
    <xf numFmtId="164" fontId="1" fillId="0" borderId="1" xfId="9" applyNumberFormat="1" applyFont="1" applyFill="1" applyBorder="1" applyAlignment="1"/>
    <xf numFmtId="168" fontId="1" fillId="0" borderId="0" xfId="3" applyNumberFormat="1" applyFont="1" applyFill="1" applyBorder="1" applyAlignment="1">
      <protection locked="0"/>
    </xf>
    <xf numFmtId="37" fontId="1" fillId="0" borderId="2" xfId="0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6" fontId="1" fillId="0" borderId="2" xfId="4" applyNumberFormat="1" applyFont="1" applyFill="1" applyBorder="1" applyAlignment="1">
      <alignment horizontal="right"/>
    </xf>
    <xf numFmtId="164" fontId="1" fillId="0" borderId="3" xfId="0" applyNumberFormat="1" applyFont="1" applyFill="1" applyBorder="1" applyAlignment="1">
      <alignment horizontal="right"/>
    </xf>
    <xf numFmtId="164" fontId="1" fillId="0" borderId="3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 applyProtection="1">
      <alignment horizontal="right"/>
    </xf>
    <xf numFmtId="164" fontId="1" fillId="0" borderId="3" xfId="0" applyNumberFormat="1" applyFont="1" applyFill="1" applyBorder="1" applyAlignment="1">
      <alignment horizontal="right" vertical="center"/>
    </xf>
    <xf numFmtId="164" fontId="1" fillId="0" borderId="3" xfId="0" applyNumberFormat="1" applyFont="1" applyFill="1" applyBorder="1" applyAlignment="1" applyProtection="1">
      <alignment horizontal="right" vertical="center"/>
    </xf>
    <xf numFmtId="37" fontId="1" fillId="0" borderId="0" xfId="0" applyFont="1" applyFill="1" applyAlignment="1">
      <alignment horizontal="right" wrapText="1"/>
    </xf>
    <xf numFmtId="164" fontId="1" fillId="0" borderId="1" xfId="0" applyNumberFormat="1" applyFont="1" applyFill="1" applyBorder="1" applyAlignment="1">
      <alignment horizontal="center" wrapText="1"/>
    </xf>
    <xf numFmtId="166" fontId="1" fillId="0" borderId="0" xfId="4" applyNumberFormat="1" applyFont="1" applyFill="1" applyAlignment="1">
      <alignment horizontal="right" wrapText="1"/>
    </xf>
    <xf numFmtId="164" fontId="1" fillId="0" borderId="1" xfId="0" applyNumberFormat="1" applyFont="1" applyFill="1" applyBorder="1" applyAlignment="1">
      <alignment horizontal="centerContinuous" wrapText="1"/>
    </xf>
    <xf numFmtId="164" fontId="1" fillId="0" borderId="0" xfId="0" applyNumberFormat="1" applyFont="1" applyFill="1" applyAlignment="1">
      <alignment horizontal="right" wrapText="1"/>
    </xf>
    <xf numFmtId="164" fontId="1" fillId="0" borderId="0" xfId="0" applyNumberFormat="1" applyFont="1" applyFill="1" applyAlignment="1">
      <alignment wrapText="1"/>
    </xf>
    <xf numFmtId="164" fontId="1" fillId="0" borderId="0" xfId="0" applyNumberFormat="1" applyFont="1" applyFill="1" applyAlignment="1">
      <alignment horizontal="center" wrapText="1"/>
    </xf>
    <xf numFmtId="164" fontId="1" fillId="0" borderId="1" xfId="7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 applyProtection="1">
      <alignment horizontal="center" wrapText="1"/>
      <protection locked="0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 applyProtection="1">
      <alignment horizontal="center" vertical="center"/>
    </xf>
    <xf numFmtId="37" fontId="1" fillId="0" borderId="0" xfId="0" applyFont="1" applyFill="1" applyAlignment="1">
      <alignment horizontal="left"/>
    </xf>
    <xf numFmtId="164" fontId="1" fillId="0" borderId="0" xfId="0" applyNumberFormat="1" applyFont="1" applyFill="1" applyBorder="1" applyAlignment="1" applyProtection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/>
    <xf numFmtId="166" fontId="1" fillId="0" borderId="0" xfId="4" applyNumberFormat="1" applyFont="1" applyFill="1" applyBorder="1" applyAlignment="1">
      <alignment horizontal="right"/>
    </xf>
    <xf numFmtId="37" fontId="1" fillId="0" borderId="0" xfId="0" applyFont="1" applyFill="1" applyBorder="1"/>
    <xf numFmtId="37" fontId="1" fillId="0" borderId="0" xfId="0" applyFont="1" applyFill="1" applyBorder="1" applyAlignment="1">
      <alignment horizontal="left"/>
    </xf>
    <xf numFmtId="37" fontId="1" fillId="0" borderId="0" xfId="0" applyNumberFormat="1" applyFont="1" applyFill="1" applyBorder="1" applyAlignment="1" applyProtection="1">
      <alignment horizontal="left"/>
    </xf>
    <xf numFmtId="37" fontId="4" fillId="0" borderId="0" xfId="0" applyNumberFormat="1" applyFont="1" applyFill="1" applyBorder="1" applyAlignment="1" applyProtection="1">
      <alignment horizontal="left"/>
    </xf>
    <xf numFmtId="37" fontId="1" fillId="0" borderId="0" xfId="0" applyFont="1" applyFill="1" applyBorder="1" applyAlignment="1">
      <alignment horizontal="right"/>
    </xf>
    <xf numFmtId="164" fontId="1" fillId="0" borderId="0" xfId="1" applyNumberFormat="1" applyFont="1" applyFill="1" applyAlignment="1">
      <alignment horizontal="right"/>
      <protection locked="0"/>
    </xf>
    <xf numFmtId="167" fontId="1" fillId="0" borderId="0" xfId="0" applyNumberFormat="1" applyFont="1" applyFill="1" applyAlignment="1" applyProtection="1">
      <alignment horizontal="right"/>
    </xf>
    <xf numFmtId="164" fontId="1" fillId="0" borderId="0" xfId="1" applyNumberFormat="1" applyFont="1" applyFill="1" applyBorder="1" applyAlignment="1">
      <alignment horizontal="right"/>
      <protection locked="0"/>
    </xf>
    <xf numFmtId="164" fontId="1" fillId="0" borderId="0" xfId="1" applyNumberFormat="1" applyFont="1" applyFill="1">
      <protection locked="0"/>
    </xf>
    <xf numFmtId="166" fontId="1" fillId="0" borderId="0" xfId="4" applyNumberFormat="1" applyFont="1" applyFill="1"/>
    <xf numFmtId="165" fontId="1" fillId="0" borderId="0" xfId="0" applyNumberFormat="1" applyFont="1" applyFill="1" applyAlignment="1">
      <alignment horizontal="right"/>
    </xf>
    <xf numFmtId="165" fontId="1" fillId="0" borderId="4" xfId="0" applyNumberFormat="1" applyFont="1" applyFill="1" applyBorder="1" applyAlignment="1" applyProtection="1">
      <alignment horizontal="right"/>
    </xf>
    <xf numFmtId="0" fontId="4" fillId="0" borderId="0" xfId="10" applyNumberFormat="1" applyFont="1" applyFill="1" applyAlignment="1" applyProtection="1">
      <alignment horizontal="left"/>
    </xf>
    <xf numFmtId="0" fontId="1" fillId="0" borderId="0" xfId="0" applyNumberFormat="1" applyFont="1" applyFill="1" applyAlignment="1">
      <alignment horizontal="left"/>
    </xf>
    <xf numFmtId="37" fontId="1" fillId="2" borderId="0" xfId="0" applyFont="1" applyFill="1"/>
    <xf numFmtId="37" fontId="1" fillId="2" borderId="0" xfId="0" applyFont="1" applyFill="1" applyAlignment="1">
      <alignment horizontal="right"/>
    </xf>
    <xf numFmtId="37" fontId="1" fillId="2" borderId="0" xfId="0" applyNumberFormat="1" applyFont="1" applyFill="1" applyAlignment="1" applyProtection="1">
      <alignment horizontal="left"/>
    </xf>
    <xf numFmtId="164" fontId="1" fillId="2" borderId="0" xfId="0" applyNumberFormat="1" applyFont="1" applyFill="1" applyAlignment="1" applyProtection="1">
      <alignment horizontal="right"/>
    </xf>
    <xf numFmtId="166" fontId="1" fillId="2" borderId="0" xfId="4" applyNumberFormat="1" applyFont="1" applyFill="1" applyAlignment="1">
      <alignment horizontal="right"/>
    </xf>
    <xf numFmtId="164" fontId="1" fillId="2" borderId="0" xfId="3" applyNumberFormat="1" applyFont="1" applyFill="1" applyBorder="1" applyAlignment="1">
      <protection locked="0"/>
    </xf>
    <xf numFmtId="165" fontId="1" fillId="2" borderId="0" xfId="3" applyNumberFormat="1" applyFont="1" applyFill="1" applyBorder="1" applyAlignment="1">
      <protection locked="0"/>
    </xf>
    <xf numFmtId="164" fontId="1" fillId="2" borderId="0" xfId="9" applyFont="1" applyFill="1" applyBorder="1" applyAlignment="1"/>
    <xf numFmtId="37" fontId="1" fillId="3" borderId="0" xfId="0" applyFont="1" applyFill="1" applyAlignment="1">
      <alignment horizontal="right"/>
    </xf>
    <xf numFmtId="164" fontId="1" fillId="3" borderId="0" xfId="0" applyNumberFormat="1" applyFont="1" applyFill="1" applyAlignment="1" applyProtection="1">
      <alignment horizontal="right"/>
    </xf>
    <xf numFmtId="164" fontId="1" fillId="3" borderId="0" xfId="3" applyNumberFormat="1" applyFont="1" applyFill="1" applyBorder="1" applyAlignment="1">
      <protection locked="0"/>
    </xf>
    <xf numFmtId="37" fontId="1" fillId="4" borderId="0" xfId="0" applyFont="1" applyFill="1" applyAlignment="1">
      <alignment horizontal="right"/>
    </xf>
    <xf numFmtId="37" fontId="1" fillId="6" borderId="0" xfId="0" applyFont="1" applyFill="1" applyAlignment="1">
      <alignment horizontal="right"/>
    </xf>
    <xf numFmtId="164" fontId="1" fillId="6" borderId="0" xfId="3" applyNumberFormat="1" applyFont="1" applyFill="1" applyBorder="1" applyAlignment="1">
      <protection locked="0"/>
    </xf>
    <xf numFmtId="164" fontId="1" fillId="5" borderId="0" xfId="3" applyNumberFormat="1" applyFont="1" applyFill="1" applyBorder="1" applyAlignment="1">
      <protection locked="0"/>
    </xf>
    <xf numFmtId="164" fontId="1" fillId="4" borderId="0" xfId="3" applyNumberFormat="1" applyFont="1" applyFill="1" applyBorder="1" applyAlignment="1">
      <protection locked="0"/>
    </xf>
    <xf numFmtId="37" fontId="8" fillId="0" borderId="0" xfId="0" applyFont="1" applyFill="1" applyAlignment="1">
      <alignment horizontal="left"/>
    </xf>
    <xf numFmtId="37" fontId="1" fillId="2" borderId="0" xfId="0" applyFont="1" applyFill="1" applyAlignment="1">
      <alignment horizontal="left" vertical="top" wrapText="1"/>
    </xf>
  </cellXfs>
  <cellStyles count="11">
    <cellStyle name="Campus-entered" xfId="1"/>
    <cellStyle name="Campus-entered 2" xfId="2"/>
    <cellStyle name="Campus-entered 3" xfId="3"/>
    <cellStyle name="Comma" xfId="4" builtinId="3"/>
    <cellStyle name="Normal" xfId="0" builtinId="0"/>
    <cellStyle name="Normal 2" xfId="5"/>
    <cellStyle name="Normal 3" xfId="6"/>
    <cellStyle name="Normal 4" xfId="10"/>
    <cellStyle name="Not-campus-entered" xfId="7"/>
    <cellStyle name="Not-campus-entered 2" xfId="8"/>
    <cellStyle name="Not-campus-entered 3" xfId="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443</xdr:row>
      <xdr:rowOff>114300</xdr:rowOff>
    </xdr:from>
    <xdr:to>
      <xdr:col>28</xdr:col>
      <xdr:colOff>323204</xdr:colOff>
      <xdr:row>461</xdr:row>
      <xdr:rowOff>94888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1475" y="72361425"/>
          <a:ext cx="5171429" cy="28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con%20with%20CFRX3221%20%20UC_GL_SCHEDULE_C_DETAIL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C_GL_SCHEDULE_C_DETAIL 2018"/>
      <sheetName val="Instruc, Research, &amp; Public Ser"/>
      <sheetName val="Sheet3"/>
      <sheetName val="Parking - Gen'l Funds"/>
      <sheetName val="CFR Validation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S492"/>
  <sheetViews>
    <sheetView tabSelected="1" zoomScale="93" zoomScaleNormal="93" workbookViewId="0">
      <selection activeCell="S451" sqref="S1:S1048576"/>
    </sheetView>
  </sheetViews>
  <sheetFormatPr defaultColWidth="8.875" defaultRowHeight="12.75" customHeight="1" x14ac:dyDescent="0.2"/>
  <cols>
    <col min="1" max="1" width="2.125" style="23" customWidth="1"/>
    <col min="2" max="2" width="1" style="23" customWidth="1"/>
    <col min="3" max="3" width="1.125" style="23" customWidth="1"/>
    <col min="4" max="4" width="29.25" style="23" bestFit="1" customWidth="1"/>
    <col min="5" max="5" width="12.625" style="25" customWidth="1"/>
    <col min="6" max="6" width="0.875" style="20" customWidth="1"/>
    <col min="7" max="7" width="11" style="25" customWidth="1"/>
    <col min="8" max="8" width="0.875" style="25" customWidth="1"/>
    <col min="9" max="9" width="10.625" style="25" customWidth="1"/>
    <col min="10" max="10" width="0.875" style="25" customWidth="1"/>
    <col min="11" max="11" width="10.625" style="25" customWidth="1"/>
    <col min="12" max="12" width="0.75" style="25" customWidth="1"/>
    <col min="13" max="13" width="10.625" style="25" customWidth="1"/>
    <col min="14" max="14" width="0.875" style="25" customWidth="1"/>
    <col min="15" max="15" width="10.625" style="25" customWidth="1"/>
    <col min="16" max="16" width="0.75" style="25" customWidth="1"/>
    <col min="17" max="17" width="10.625" style="25" customWidth="1"/>
    <col min="18" max="19" width="9.5" style="23" hidden="1" customWidth="1"/>
    <col min="20" max="22" width="9.5" style="23" customWidth="1"/>
    <col min="23" max="23" width="16.125" style="23" customWidth="1"/>
    <col min="24" max="214" width="9.5" style="23" customWidth="1"/>
    <col min="215" max="16384" width="8.875" style="23"/>
  </cols>
  <sheetData>
    <row r="1" spans="1:19" ht="15.75" x14ac:dyDescent="0.25">
      <c r="D1" s="83" t="s">
        <v>305</v>
      </c>
    </row>
    <row r="2" spans="1:19" ht="15.75" x14ac:dyDescent="0.25">
      <c r="D2" s="83" t="s">
        <v>306</v>
      </c>
    </row>
    <row r="3" spans="1:19" ht="15.75" x14ac:dyDescent="0.25">
      <c r="D3" s="83" t="s">
        <v>307</v>
      </c>
    </row>
    <row r="4" spans="1:19" ht="21.75" customHeight="1" x14ac:dyDescent="0.2">
      <c r="A4" s="28"/>
      <c r="B4" s="28"/>
      <c r="C4" s="28"/>
      <c r="D4" s="28"/>
      <c r="E4" s="29"/>
      <c r="F4" s="30"/>
      <c r="G4" s="31"/>
      <c r="H4" s="31"/>
      <c r="I4" s="32" t="s">
        <v>0</v>
      </c>
      <c r="J4" s="31"/>
      <c r="K4" s="33"/>
      <c r="L4" s="29"/>
      <c r="M4" s="34"/>
      <c r="N4" s="34"/>
      <c r="O4" s="34" t="s">
        <v>1</v>
      </c>
      <c r="P4" s="34"/>
      <c r="Q4" s="35"/>
    </row>
    <row r="5" spans="1:19" s="36" customFormat="1" ht="33" customHeight="1" x14ac:dyDescent="0.2">
      <c r="E5" s="37" t="s">
        <v>2</v>
      </c>
      <c r="F5" s="38"/>
      <c r="G5" s="39" t="s">
        <v>3</v>
      </c>
      <c r="H5" s="39"/>
      <c r="I5" s="39"/>
      <c r="J5" s="40"/>
      <c r="K5" s="37" t="s">
        <v>4</v>
      </c>
      <c r="L5" s="41"/>
      <c r="M5" s="37" t="s">
        <v>5</v>
      </c>
      <c r="N5" s="42"/>
      <c r="O5" s="43" t="s">
        <v>6</v>
      </c>
      <c r="P5" s="42"/>
      <c r="Q5" s="44" t="s">
        <v>7</v>
      </c>
    </row>
    <row r="6" spans="1:19" ht="17.25" customHeight="1" x14ac:dyDescent="0.2">
      <c r="G6" s="45" t="s">
        <v>8</v>
      </c>
      <c r="H6" s="46"/>
      <c r="I6" s="45" t="s">
        <v>9</v>
      </c>
      <c r="J6" s="2"/>
      <c r="K6" s="47"/>
      <c r="Q6" s="24"/>
    </row>
    <row r="8" spans="1:19" ht="12.75" customHeight="1" x14ac:dyDescent="0.2">
      <c r="A8" s="3" t="s">
        <v>10</v>
      </c>
      <c r="B8" s="4"/>
    </row>
    <row r="9" spans="1:19" ht="12.75" customHeight="1" x14ac:dyDescent="0.2">
      <c r="A9" s="48"/>
    </row>
    <row r="10" spans="1:19" ht="12.75" customHeight="1" x14ac:dyDescent="0.2">
      <c r="A10" s="18"/>
      <c r="B10" s="17" t="s">
        <v>11</v>
      </c>
      <c r="E10" s="9">
        <f>G10+I10+K10</f>
        <v>2788967.34</v>
      </c>
      <c r="F10" s="8"/>
      <c r="G10" s="9">
        <v>2621566.29</v>
      </c>
      <c r="H10" s="10"/>
      <c r="I10" s="9">
        <v>7121.86</v>
      </c>
      <c r="J10" s="10"/>
      <c r="K10" s="9">
        <v>160279.19</v>
      </c>
      <c r="L10" s="10"/>
      <c r="M10" s="9">
        <v>1772386.24</v>
      </c>
      <c r="N10" s="10"/>
      <c r="O10" s="9">
        <v>1015794.1</v>
      </c>
      <c r="P10" s="10"/>
      <c r="Q10" s="9">
        <v>-787</v>
      </c>
      <c r="R10" s="11">
        <f>E10-M10-O10-Q10</f>
        <v>1573.9999999998836</v>
      </c>
      <c r="S10" s="14">
        <f>E10-M10-O10+Q10</f>
        <v>-1.1641532182693481E-10</v>
      </c>
    </row>
    <row r="11" spans="1:19" ht="12.75" customHeight="1" x14ac:dyDescent="0.2">
      <c r="A11" s="17"/>
      <c r="E11" s="49"/>
      <c r="G11" s="50"/>
      <c r="I11" s="50"/>
      <c r="K11" s="50"/>
      <c r="M11" s="50"/>
      <c r="O11" s="50"/>
      <c r="Q11" s="50"/>
    </row>
    <row r="12" spans="1:19" ht="12.75" customHeight="1" x14ac:dyDescent="0.2">
      <c r="A12" s="17"/>
      <c r="B12" s="17" t="s">
        <v>14</v>
      </c>
      <c r="E12" s="11">
        <f>G12+I12+K12</f>
        <v>0</v>
      </c>
      <c r="F12" s="12"/>
      <c r="G12" s="14">
        <v>0</v>
      </c>
      <c r="H12" s="13"/>
      <c r="I12" s="14">
        <v>0</v>
      </c>
      <c r="J12" s="13"/>
      <c r="K12" s="14">
        <v>0</v>
      </c>
      <c r="L12" s="13"/>
      <c r="M12" s="14">
        <v>0</v>
      </c>
      <c r="N12" s="13"/>
      <c r="O12" s="14">
        <v>0</v>
      </c>
      <c r="P12" s="13"/>
      <c r="Q12" s="14">
        <v>0</v>
      </c>
      <c r="R12" s="11">
        <f>E12-M12-O12-Q12</f>
        <v>0</v>
      </c>
      <c r="S12" s="14">
        <f>E12-M12-O12+Q12</f>
        <v>0</v>
      </c>
    </row>
    <row r="13" spans="1:19" ht="12.75" customHeight="1" x14ac:dyDescent="0.2">
      <c r="A13" s="17"/>
      <c r="E13" s="49"/>
      <c r="G13" s="50"/>
      <c r="I13" s="50"/>
      <c r="K13" s="50"/>
      <c r="M13" s="50"/>
      <c r="O13" s="50"/>
      <c r="Q13" s="50"/>
    </row>
    <row r="14" spans="1:19" ht="12.75" customHeight="1" x14ac:dyDescent="0.2">
      <c r="A14" s="17"/>
      <c r="B14" s="17" t="s">
        <v>15</v>
      </c>
    </row>
    <row r="15" spans="1:19" ht="12.75" customHeight="1" x14ac:dyDescent="0.2">
      <c r="A15" s="17"/>
      <c r="B15" s="18"/>
      <c r="C15" s="17" t="s">
        <v>16</v>
      </c>
      <c r="D15" s="17"/>
      <c r="E15" s="19">
        <f>G15+I15+K15</f>
        <v>148301.4</v>
      </c>
      <c r="G15" s="15">
        <v>0</v>
      </c>
      <c r="H15" s="13"/>
      <c r="I15" s="15">
        <v>148301.4</v>
      </c>
      <c r="J15" s="13"/>
      <c r="K15" s="15">
        <v>0</v>
      </c>
      <c r="L15" s="13"/>
      <c r="M15" s="15">
        <v>99206.63</v>
      </c>
      <c r="N15" s="13"/>
      <c r="O15" s="15">
        <v>49094.77</v>
      </c>
      <c r="P15" s="13"/>
      <c r="Q15" s="15">
        <v>0</v>
      </c>
      <c r="R15" s="11">
        <f>E15-M15-O15-Q15</f>
        <v>-7.2759576141834259E-12</v>
      </c>
      <c r="S15" s="14">
        <f>E15-M15-O15+Q15</f>
        <v>-7.2759576141834259E-12</v>
      </c>
    </row>
    <row r="16" spans="1:19" ht="12.75" customHeight="1" x14ac:dyDescent="0.2">
      <c r="A16" s="17"/>
      <c r="B16" s="18"/>
    </row>
    <row r="17" spans="1:19" ht="12.75" customHeight="1" x14ac:dyDescent="0.2">
      <c r="A17" s="18"/>
      <c r="B17" s="18"/>
      <c r="C17" s="18"/>
      <c r="D17" s="17" t="s">
        <v>253</v>
      </c>
      <c r="E17" s="19">
        <f>SUM(E10:E15)</f>
        <v>2937268.7399999998</v>
      </c>
      <c r="G17" s="19">
        <f>SUM(G10:G15)</f>
        <v>2621566.29</v>
      </c>
      <c r="H17" s="51"/>
      <c r="I17" s="19">
        <f>SUM(I10:I15)</f>
        <v>155423.25999999998</v>
      </c>
      <c r="J17" s="51"/>
      <c r="K17" s="19">
        <f>SUM(K10:K15)</f>
        <v>160279.19</v>
      </c>
      <c r="L17" s="51"/>
      <c r="M17" s="19">
        <f>SUM(M10:M15)</f>
        <v>1871592.87</v>
      </c>
      <c r="N17" s="51"/>
      <c r="O17" s="19">
        <f>SUM(O10:O15)</f>
        <v>1064888.8699999999</v>
      </c>
      <c r="Q17" s="19">
        <f>SUM(Q10:Q15)</f>
        <v>-787</v>
      </c>
      <c r="R17" s="11">
        <f>E17-M17-O17-Q17</f>
        <v>1573.9999999997672</v>
      </c>
      <c r="S17" s="14">
        <f>E17-M17-O17+Q17</f>
        <v>-2.3283064365386963E-10</v>
      </c>
    </row>
    <row r="18" spans="1:19" ht="12.75" customHeight="1" x14ac:dyDescent="0.2">
      <c r="A18" s="48"/>
    </row>
    <row r="19" spans="1:19" ht="12.75" customHeight="1" x14ac:dyDescent="0.2">
      <c r="A19" s="3" t="s">
        <v>254</v>
      </c>
      <c r="B19" s="4"/>
    </row>
    <row r="20" spans="1:19" ht="12.75" customHeight="1" x14ac:dyDescent="0.2">
      <c r="A20" s="48"/>
      <c r="B20" s="5"/>
    </row>
    <row r="21" spans="1:19" ht="12.75" customHeight="1" x14ac:dyDescent="0.2">
      <c r="A21" s="18"/>
      <c r="B21" s="17" t="s">
        <v>11</v>
      </c>
    </row>
    <row r="22" spans="1:19" ht="12.75" customHeight="1" x14ac:dyDescent="0.2">
      <c r="A22" s="18"/>
      <c r="B22" s="18"/>
      <c r="C22" s="17" t="s">
        <v>12</v>
      </c>
      <c r="D22" s="17"/>
      <c r="E22" s="11">
        <f>G22+I22+K22</f>
        <v>10959202.819999998</v>
      </c>
      <c r="F22" s="12"/>
      <c r="G22" s="14">
        <v>10077599.35</v>
      </c>
      <c r="H22" s="13"/>
      <c r="I22" s="14">
        <v>459574.77</v>
      </c>
      <c r="J22" s="13"/>
      <c r="K22" s="14">
        <v>422028.7</v>
      </c>
      <c r="L22" s="13"/>
      <c r="M22" s="14">
        <v>7510269.3099999996</v>
      </c>
      <c r="N22" s="13"/>
      <c r="O22" s="14">
        <v>3533527.51</v>
      </c>
      <c r="P22" s="13"/>
      <c r="Q22" s="14">
        <v>84594</v>
      </c>
      <c r="R22" s="11">
        <f>E22-M22-O22-Q22</f>
        <v>-169188.00000000093</v>
      </c>
      <c r="S22" s="14">
        <f t="shared" ref="S22:S23" si="0">E22-M22-O22+Q22</f>
        <v>-9.3132257461547852E-10</v>
      </c>
    </row>
    <row r="23" spans="1:19" ht="12.75" customHeight="1" x14ac:dyDescent="0.2">
      <c r="A23" s="18"/>
      <c r="B23" s="18"/>
      <c r="C23" s="17" t="s">
        <v>13</v>
      </c>
      <c r="D23" s="17"/>
      <c r="E23" s="19">
        <f>G23+I23+K23</f>
        <v>1983225.5399999998</v>
      </c>
      <c r="G23" s="15">
        <v>1891962.92</v>
      </c>
      <c r="H23" s="13"/>
      <c r="I23" s="15">
        <v>5503.47</v>
      </c>
      <c r="J23" s="13"/>
      <c r="K23" s="15">
        <v>85759.15</v>
      </c>
      <c r="L23" s="13"/>
      <c r="M23" s="15">
        <v>1317259.1200000001</v>
      </c>
      <c r="N23" s="13"/>
      <c r="O23" s="15">
        <v>665522.42000000004</v>
      </c>
      <c r="P23" s="13"/>
      <c r="Q23" s="15">
        <v>-444</v>
      </c>
      <c r="R23" s="11">
        <f>E23-M23-O23-Q23</f>
        <v>887.99999999965075</v>
      </c>
      <c r="S23" s="14">
        <f t="shared" si="0"/>
        <v>-3.4924596548080444E-10</v>
      </c>
    </row>
    <row r="24" spans="1:19" ht="12.75" customHeight="1" x14ac:dyDescent="0.2">
      <c r="A24" s="18"/>
      <c r="B24" s="48"/>
    </row>
    <row r="25" spans="1:19" ht="12.75" customHeight="1" x14ac:dyDescent="0.2">
      <c r="A25" s="18"/>
      <c r="B25" s="18"/>
      <c r="C25" s="18"/>
      <c r="D25" s="17" t="s">
        <v>2</v>
      </c>
      <c r="E25" s="19">
        <f>G25+I25+K25</f>
        <v>12942428.359999999</v>
      </c>
      <c r="G25" s="19">
        <f>SUM(G22:G24)</f>
        <v>11969562.27</v>
      </c>
      <c r="I25" s="19">
        <f>SUM(I22:I24)</f>
        <v>465078.24</v>
      </c>
      <c r="K25" s="19">
        <f>SUM(K22:K24)</f>
        <v>507787.85</v>
      </c>
      <c r="M25" s="19">
        <f>SUM(M22:M24)</f>
        <v>8827528.4299999997</v>
      </c>
      <c r="O25" s="19">
        <f>SUM(O22:O24)</f>
        <v>4199049.93</v>
      </c>
      <c r="Q25" s="19">
        <f>SUM(Q22:Q24)</f>
        <v>84150</v>
      </c>
      <c r="R25" s="11">
        <f>E25-M25-O25-Q25</f>
        <v>-168300</v>
      </c>
      <c r="S25" s="14">
        <f>E25-M25-O25+Q25</f>
        <v>0</v>
      </c>
    </row>
    <row r="26" spans="1:19" ht="12.75" customHeight="1" x14ac:dyDescent="0.2">
      <c r="A26" s="48"/>
    </row>
    <row r="27" spans="1:19" ht="12.75" customHeight="1" x14ac:dyDescent="0.2">
      <c r="A27" s="18"/>
      <c r="B27" s="17" t="s">
        <v>14</v>
      </c>
      <c r="E27" s="16">
        <f>G27+I27+K27</f>
        <v>1915149.9100000001</v>
      </c>
      <c r="G27" s="15">
        <v>75460.100000000006</v>
      </c>
      <c r="H27" s="13"/>
      <c r="I27" s="15">
        <v>100100.01999999999</v>
      </c>
      <c r="J27" s="13"/>
      <c r="K27" s="15">
        <v>1739589.79</v>
      </c>
      <c r="L27" s="13"/>
      <c r="M27" s="15">
        <v>988652.74</v>
      </c>
      <c r="N27" s="13"/>
      <c r="O27" s="15">
        <v>926097.17</v>
      </c>
      <c r="P27" s="13"/>
      <c r="Q27" s="15">
        <v>-400</v>
      </c>
      <c r="R27" s="11">
        <f>E27-M27-O27-Q27</f>
        <v>800.00000000011642</v>
      </c>
      <c r="S27" s="14">
        <f>E27-M27-O27+Q27</f>
        <v>1.1641532182693481E-10</v>
      </c>
    </row>
    <row r="28" spans="1:19" ht="12.75" customHeight="1" x14ac:dyDescent="0.2">
      <c r="A28" s="48"/>
    </row>
    <row r="29" spans="1:19" ht="12.75" customHeight="1" x14ac:dyDescent="0.2">
      <c r="A29" s="18"/>
      <c r="B29" s="17" t="s">
        <v>15</v>
      </c>
    </row>
    <row r="30" spans="1:19" ht="12.75" customHeight="1" x14ac:dyDescent="0.2">
      <c r="A30" s="18"/>
      <c r="B30" s="18"/>
      <c r="C30" s="17" t="s">
        <v>16</v>
      </c>
      <c r="D30" s="17"/>
      <c r="E30" s="16">
        <f>G30+I30+K30</f>
        <v>429268.62</v>
      </c>
      <c r="G30" s="15">
        <v>0</v>
      </c>
      <c r="H30" s="13"/>
      <c r="I30" s="15">
        <v>429268.62</v>
      </c>
      <c r="J30" s="13"/>
      <c r="K30" s="15">
        <v>0</v>
      </c>
      <c r="L30" s="13"/>
      <c r="M30" s="15">
        <v>265785.75</v>
      </c>
      <c r="N30" s="13"/>
      <c r="O30" s="15">
        <v>163107.87</v>
      </c>
      <c r="P30" s="13"/>
      <c r="Q30" s="15">
        <v>-375</v>
      </c>
      <c r="R30" s="11">
        <f>E30-M30-O30-Q30</f>
        <v>750</v>
      </c>
      <c r="S30" s="14">
        <f>E30-M30-O30+Q30</f>
        <v>0</v>
      </c>
    </row>
    <row r="31" spans="1:19" ht="12.75" customHeight="1" x14ac:dyDescent="0.2">
      <c r="A31" s="48"/>
      <c r="B31" s="18"/>
    </row>
    <row r="32" spans="1:19" ht="12.75" customHeight="1" x14ac:dyDescent="0.2">
      <c r="A32" s="18"/>
      <c r="B32" s="18"/>
      <c r="C32" s="18"/>
      <c r="D32" s="17" t="s">
        <v>17</v>
      </c>
    </row>
    <row r="33" spans="1:19" ht="12.75" customHeight="1" x14ac:dyDescent="0.2">
      <c r="A33" s="18"/>
      <c r="B33" s="18"/>
      <c r="C33" s="18"/>
      <c r="D33" s="17" t="s">
        <v>18</v>
      </c>
      <c r="E33" s="19">
        <f>E25+E27+E30</f>
        <v>15286846.889999999</v>
      </c>
      <c r="G33" s="19">
        <f>G25+G27+G30</f>
        <v>12045022.369999999</v>
      </c>
      <c r="I33" s="19">
        <f>I25+I27+I30</f>
        <v>994446.88</v>
      </c>
      <c r="K33" s="19">
        <f>K25+K27+K30</f>
        <v>2247377.64</v>
      </c>
      <c r="M33" s="19">
        <f>M25+M27+M30</f>
        <v>10081966.92</v>
      </c>
      <c r="O33" s="19">
        <f>O25+O27+O30</f>
        <v>5288254.97</v>
      </c>
      <c r="Q33" s="19">
        <f>Q25+Q27+Q30</f>
        <v>83375</v>
      </c>
      <c r="R33" s="11">
        <f>E33-M33-O33-Q33</f>
        <v>-166750.00000000093</v>
      </c>
      <c r="S33" s="14">
        <f>E33-M33-O33+Q33</f>
        <v>-9.3132257461547852E-10</v>
      </c>
    </row>
    <row r="34" spans="1:19" ht="12.75" customHeight="1" x14ac:dyDescent="0.2">
      <c r="A34" s="48"/>
      <c r="E34" s="24" t="s">
        <v>19</v>
      </c>
    </row>
    <row r="35" spans="1:19" ht="12.75" customHeight="1" x14ac:dyDescent="0.2">
      <c r="A35" s="3" t="s">
        <v>250</v>
      </c>
      <c r="B35" s="4"/>
    </row>
    <row r="36" spans="1:19" ht="12.75" customHeight="1" x14ac:dyDescent="0.2">
      <c r="A36" s="48"/>
    </row>
    <row r="37" spans="1:19" ht="12.75" customHeight="1" x14ac:dyDescent="0.2">
      <c r="A37" s="18"/>
      <c r="B37" s="17" t="s">
        <v>11</v>
      </c>
    </row>
    <row r="38" spans="1:19" ht="12.75" customHeight="1" x14ac:dyDescent="0.2">
      <c r="A38" s="18"/>
      <c r="B38" s="18"/>
      <c r="C38" s="17" t="s">
        <v>20</v>
      </c>
      <c r="D38" s="17"/>
      <c r="E38" s="24">
        <f t="shared" ref="E38:E43" si="1">SUM(G38:K38)</f>
        <v>6736648.1600000001</v>
      </c>
      <c r="G38" s="14">
        <v>6032234.54</v>
      </c>
      <c r="H38" s="13"/>
      <c r="I38" s="14">
        <v>97210.7</v>
      </c>
      <c r="J38" s="13"/>
      <c r="K38" s="14">
        <v>607202.92000000004</v>
      </c>
      <c r="L38" s="13"/>
      <c r="M38" s="14">
        <v>4304994.0599999996</v>
      </c>
      <c r="N38" s="13"/>
      <c r="O38" s="14">
        <v>2731423.28</v>
      </c>
      <c r="P38" s="13"/>
      <c r="Q38" s="14">
        <v>299769.18</v>
      </c>
      <c r="R38" s="11">
        <f t="shared" ref="R38:R43" si="2">E38-M38-O38-Q38</f>
        <v>-599538.35999999917</v>
      </c>
      <c r="S38" s="14">
        <f t="shared" ref="S38:S44" si="3">E38-M38-O38+Q38</f>
        <v>7.5669959187507629E-10</v>
      </c>
    </row>
    <row r="39" spans="1:19" ht="12.75" customHeight="1" x14ac:dyDescent="0.2">
      <c r="A39" s="18"/>
      <c r="B39" s="18"/>
      <c r="C39" s="17" t="s">
        <v>21</v>
      </c>
      <c r="D39" s="17"/>
      <c r="E39" s="24">
        <f t="shared" si="1"/>
        <v>10490939.289999999</v>
      </c>
      <c r="G39" s="14">
        <v>9761932.6999999993</v>
      </c>
      <c r="H39" s="13"/>
      <c r="I39" s="14">
        <v>215761.82</v>
      </c>
      <c r="J39" s="13"/>
      <c r="K39" s="14">
        <v>513244.77</v>
      </c>
      <c r="L39" s="13"/>
      <c r="M39" s="14">
        <v>7431418.5</v>
      </c>
      <c r="N39" s="13"/>
      <c r="O39" s="14">
        <v>3059270.79</v>
      </c>
      <c r="P39" s="13"/>
      <c r="Q39" s="14">
        <v>-250</v>
      </c>
      <c r="R39" s="11">
        <f t="shared" si="2"/>
        <v>499.99999999906868</v>
      </c>
      <c r="S39" s="14">
        <f t="shared" si="3"/>
        <v>-9.3132257461547852E-10</v>
      </c>
    </row>
    <row r="40" spans="1:19" ht="12.75" customHeight="1" x14ac:dyDescent="0.2">
      <c r="A40" s="18"/>
      <c r="B40" s="18"/>
      <c r="C40" s="17" t="s">
        <v>22</v>
      </c>
      <c r="D40" s="17"/>
      <c r="E40" s="24">
        <f t="shared" si="1"/>
        <v>17707860.870000001</v>
      </c>
      <c r="G40" s="14">
        <v>12822106.27</v>
      </c>
      <c r="H40" s="13"/>
      <c r="I40" s="14">
        <v>4068303.53</v>
      </c>
      <c r="J40" s="13"/>
      <c r="K40" s="14">
        <v>817451.07</v>
      </c>
      <c r="L40" s="13"/>
      <c r="M40" s="14">
        <v>10779148.82</v>
      </c>
      <c r="N40" s="13"/>
      <c r="O40" s="14">
        <v>10767979.17</v>
      </c>
      <c r="P40" s="13"/>
      <c r="Q40" s="14">
        <v>3839267.12</v>
      </c>
      <c r="R40" s="11">
        <f t="shared" si="2"/>
        <v>-7678534.2399999993</v>
      </c>
      <c r="S40" s="14">
        <f t="shared" si="3"/>
        <v>0</v>
      </c>
    </row>
    <row r="41" spans="1:19" ht="12.75" customHeight="1" x14ac:dyDescent="0.2">
      <c r="A41" s="18"/>
      <c r="B41" s="18"/>
      <c r="C41" s="17" t="s">
        <v>23</v>
      </c>
      <c r="D41" s="17"/>
      <c r="E41" s="24">
        <f t="shared" si="1"/>
        <v>44987.689999999995</v>
      </c>
      <c r="G41" s="14">
        <v>44005.59</v>
      </c>
      <c r="H41" s="13"/>
      <c r="I41" s="14">
        <v>0</v>
      </c>
      <c r="J41" s="13"/>
      <c r="K41" s="14">
        <v>982.1</v>
      </c>
      <c r="L41" s="13"/>
      <c r="M41" s="14">
        <v>0</v>
      </c>
      <c r="N41" s="13"/>
      <c r="O41" s="14">
        <v>44971.69</v>
      </c>
      <c r="P41" s="13"/>
      <c r="Q41" s="14">
        <v>-16</v>
      </c>
      <c r="R41" s="11">
        <f t="shared" si="2"/>
        <v>31.999999999992724</v>
      </c>
      <c r="S41" s="14">
        <f t="shared" si="3"/>
        <v>-7.2759576141834259E-12</v>
      </c>
    </row>
    <row r="42" spans="1:19" ht="12.75" customHeight="1" x14ac:dyDescent="0.2">
      <c r="A42" s="18"/>
      <c r="B42" s="18"/>
      <c r="C42" s="17" t="s">
        <v>24</v>
      </c>
      <c r="D42" s="17"/>
      <c r="E42" s="49">
        <f t="shared" si="1"/>
        <v>10055028.370000001</v>
      </c>
      <c r="G42" s="14">
        <v>8644243.5199999996</v>
      </c>
      <c r="H42" s="13"/>
      <c r="I42" s="14">
        <v>1178056.1200000001</v>
      </c>
      <c r="J42" s="13"/>
      <c r="K42" s="14">
        <v>232728.73</v>
      </c>
      <c r="L42" s="13"/>
      <c r="M42" s="14">
        <v>6345284.4800000004</v>
      </c>
      <c r="N42" s="13"/>
      <c r="O42" s="14">
        <v>5334400.76</v>
      </c>
      <c r="P42" s="13"/>
      <c r="Q42" s="14">
        <v>1624656.87</v>
      </c>
      <c r="R42" s="11">
        <f t="shared" si="2"/>
        <v>-3249313.7399999993</v>
      </c>
      <c r="S42" s="14">
        <f t="shared" si="3"/>
        <v>0</v>
      </c>
    </row>
    <row r="43" spans="1:19" ht="12.75" customHeight="1" x14ac:dyDescent="0.2">
      <c r="A43" s="18"/>
      <c r="B43" s="18"/>
      <c r="C43" s="17" t="s">
        <v>236</v>
      </c>
      <c r="D43" s="17"/>
      <c r="E43" s="49">
        <f t="shared" si="1"/>
        <v>75632.160000000003</v>
      </c>
      <c r="G43" s="14">
        <v>0</v>
      </c>
      <c r="H43" s="13"/>
      <c r="I43" s="14">
        <v>0</v>
      </c>
      <c r="J43" s="13"/>
      <c r="K43" s="14">
        <v>75632.160000000003</v>
      </c>
      <c r="L43" s="13"/>
      <c r="M43" s="14">
        <v>71922.22</v>
      </c>
      <c r="N43" s="13"/>
      <c r="O43" s="14">
        <v>3709.94</v>
      </c>
      <c r="P43" s="13"/>
      <c r="Q43" s="14">
        <v>0</v>
      </c>
      <c r="R43" s="11">
        <f t="shared" si="2"/>
        <v>2.2737367544323206E-12</v>
      </c>
      <c r="S43" s="14">
        <f t="shared" si="3"/>
        <v>2.2737367544323206E-12</v>
      </c>
    </row>
    <row r="44" spans="1:19" ht="12.75" customHeight="1" x14ac:dyDescent="0.2">
      <c r="A44" s="18"/>
      <c r="B44" s="18"/>
      <c r="C44" s="17" t="s">
        <v>25</v>
      </c>
      <c r="D44" s="17"/>
      <c r="E44" s="16">
        <f>G44+I44+K44</f>
        <v>8492536.5600000005</v>
      </c>
      <c r="G44" s="15">
        <v>7746239.9199999999</v>
      </c>
      <c r="H44" s="13"/>
      <c r="I44" s="15">
        <v>354372.95</v>
      </c>
      <c r="J44" s="13"/>
      <c r="K44" s="15">
        <v>391923.69</v>
      </c>
      <c r="L44" s="13"/>
      <c r="M44" s="15">
        <v>5425735.3600000003</v>
      </c>
      <c r="N44" s="13"/>
      <c r="O44" s="15">
        <v>3064933.03</v>
      </c>
      <c r="P44" s="13"/>
      <c r="Q44" s="15">
        <v>-1868.17</v>
      </c>
      <c r="R44" s="11">
        <f>E44-M44-O44-Q44</f>
        <v>3736.3400000003912</v>
      </c>
      <c r="S44" s="14">
        <f t="shared" si="3"/>
        <v>3.9108272176235914E-10</v>
      </c>
    </row>
    <row r="45" spans="1:19" ht="12.75" customHeight="1" x14ac:dyDescent="0.2">
      <c r="A45" s="48"/>
    </row>
    <row r="46" spans="1:19" ht="12.75" customHeight="1" x14ac:dyDescent="0.2">
      <c r="A46" s="18"/>
      <c r="B46" s="18"/>
      <c r="C46" s="18"/>
      <c r="D46" s="17" t="s">
        <v>2</v>
      </c>
      <c r="E46" s="19">
        <f>SUM(E38:E44)</f>
        <v>53603633.099999994</v>
      </c>
      <c r="G46" s="19">
        <f>SUM(G38:G44)</f>
        <v>45050762.539999999</v>
      </c>
      <c r="I46" s="19">
        <f>SUM(I38:I44)</f>
        <v>5913705.1200000001</v>
      </c>
      <c r="K46" s="19">
        <f>SUM(K38:K44)</f>
        <v>2639165.4399999999</v>
      </c>
      <c r="M46" s="19">
        <f>SUM(M38:M44)</f>
        <v>34358503.439999998</v>
      </c>
      <c r="O46" s="19">
        <f>SUM(O38:O44)</f>
        <v>25006688.66</v>
      </c>
      <c r="Q46" s="19">
        <f>SUM(Q38:Q44)</f>
        <v>5761559</v>
      </c>
      <c r="R46" s="11">
        <f>E46-M46-O46-Q46</f>
        <v>-11523118.000000004</v>
      </c>
      <c r="S46" s="14">
        <f>E46-M46-O46+Q46</f>
        <v>0</v>
      </c>
    </row>
    <row r="47" spans="1:19" ht="12.75" customHeight="1" x14ac:dyDescent="0.2">
      <c r="A47" s="48"/>
    </row>
    <row r="48" spans="1:19" ht="12.75" customHeight="1" x14ac:dyDescent="0.2">
      <c r="A48" s="18"/>
      <c r="B48" s="17" t="s">
        <v>14</v>
      </c>
    </row>
    <row r="49" spans="1:19" ht="12.75" customHeight="1" x14ac:dyDescent="0.2">
      <c r="A49" s="18"/>
      <c r="B49" s="18"/>
      <c r="C49" s="17" t="s">
        <v>20</v>
      </c>
      <c r="D49" s="18"/>
      <c r="E49" s="24">
        <f t="shared" ref="E49:E59" si="4">SUM(G49:K49)</f>
        <v>5672921.8300000001</v>
      </c>
      <c r="G49" s="14">
        <v>184461.35</v>
      </c>
      <c r="H49" s="13"/>
      <c r="I49" s="14">
        <v>61090.97</v>
      </c>
      <c r="J49" s="13"/>
      <c r="K49" s="14">
        <v>5427369.5099999998</v>
      </c>
      <c r="L49" s="13"/>
      <c r="M49" s="14">
        <v>2663762.84</v>
      </c>
      <c r="N49" s="13"/>
      <c r="O49" s="14">
        <v>3008842.99</v>
      </c>
      <c r="P49" s="13"/>
      <c r="Q49" s="14">
        <v>-316</v>
      </c>
      <c r="R49" s="11">
        <f t="shared" ref="R49:R58" si="5">E49-M49-O49-Q49</f>
        <v>632</v>
      </c>
      <c r="S49" s="14">
        <f t="shared" ref="S49:S60" si="6">E49-M49-O49+Q49</f>
        <v>0</v>
      </c>
    </row>
    <row r="50" spans="1:19" ht="12.75" customHeight="1" x14ac:dyDescent="0.2">
      <c r="A50" s="18"/>
      <c r="B50" s="18"/>
      <c r="C50" s="17" t="s">
        <v>21</v>
      </c>
      <c r="D50" s="17"/>
      <c r="E50" s="24">
        <f t="shared" si="4"/>
        <v>8401972</v>
      </c>
      <c r="G50" s="14">
        <v>143579.72</v>
      </c>
      <c r="H50" s="13"/>
      <c r="I50" s="14">
        <v>186970.03</v>
      </c>
      <c r="J50" s="13"/>
      <c r="K50" s="14">
        <v>8071422.25</v>
      </c>
      <c r="L50" s="13"/>
      <c r="M50" s="14">
        <v>4288068.09</v>
      </c>
      <c r="N50" s="13"/>
      <c r="O50" s="14">
        <v>4113057.91</v>
      </c>
      <c r="P50" s="13"/>
      <c r="Q50" s="14">
        <v>-846</v>
      </c>
      <c r="R50" s="11">
        <f t="shared" si="5"/>
        <v>1692</v>
      </c>
      <c r="S50" s="14">
        <f t="shared" si="6"/>
        <v>0</v>
      </c>
    </row>
    <row r="51" spans="1:19" ht="12.75" customHeight="1" x14ac:dyDescent="0.2">
      <c r="A51" s="18"/>
      <c r="B51" s="18"/>
      <c r="C51" s="17" t="s">
        <v>26</v>
      </c>
      <c r="D51" s="17"/>
      <c r="E51" s="24">
        <f t="shared" si="4"/>
        <v>0</v>
      </c>
      <c r="G51" s="14"/>
      <c r="H51" s="13"/>
      <c r="I51" s="14"/>
      <c r="J51" s="13"/>
      <c r="K51" s="14"/>
      <c r="L51" s="13"/>
      <c r="M51" s="14"/>
      <c r="N51" s="13"/>
      <c r="O51" s="14"/>
      <c r="P51" s="13"/>
      <c r="Q51" s="14"/>
      <c r="R51" s="11">
        <f t="shared" si="5"/>
        <v>0</v>
      </c>
      <c r="S51" s="14">
        <f t="shared" si="6"/>
        <v>0</v>
      </c>
    </row>
    <row r="52" spans="1:19" ht="12.75" customHeight="1" x14ac:dyDescent="0.2">
      <c r="A52" s="18"/>
      <c r="B52" s="18"/>
      <c r="C52" s="17" t="s">
        <v>22</v>
      </c>
      <c r="D52" s="17"/>
      <c r="E52" s="24">
        <f t="shared" si="4"/>
        <v>14715679.32</v>
      </c>
      <c r="G52" s="14">
        <v>28680.04</v>
      </c>
      <c r="H52" s="13"/>
      <c r="I52" s="14">
        <v>624833.28000000003</v>
      </c>
      <c r="J52" s="13"/>
      <c r="K52" s="14">
        <v>14062166</v>
      </c>
      <c r="L52" s="13"/>
      <c r="M52" s="14">
        <v>6828370.5599999996</v>
      </c>
      <c r="N52" s="13"/>
      <c r="O52" s="14">
        <v>7886466.7599999998</v>
      </c>
      <c r="P52" s="13"/>
      <c r="Q52" s="14">
        <v>-842</v>
      </c>
      <c r="R52" s="11">
        <f t="shared" si="5"/>
        <v>1684.0000000009313</v>
      </c>
      <c r="S52" s="14">
        <f t="shared" si="6"/>
        <v>9.3132257461547852E-10</v>
      </c>
    </row>
    <row r="53" spans="1:19" ht="12.75" customHeight="1" x14ac:dyDescent="0.2">
      <c r="A53" s="18"/>
      <c r="B53" s="18"/>
      <c r="C53" s="17" t="s">
        <v>278</v>
      </c>
      <c r="D53" s="17"/>
      <c r="E53" s="24">
        <f t="shared" si="4"/>
        <v>53422.020000000004</v>
      </c>
      <c r="G53" s="14">
        <v>25776.82</v>
      </c>
      <c r="H53" s="13"/>
      <c r="I53" s="14">
        <v>27645.200000000001</v>
      </c>
      <c r="J53" s="13"/>
      <c r="K53" s="14">
        <v>0</v>
      </c>
      <c r="L53" s="13"/>
      <c r="M53" s="14">
        <v>31702.05</v>
      </c>
      <c r="N53" s="13"/>
      <c r="O53" s="14">
        <v>21719.97</v>
      </c>
      <c r="P53" s="13"/>
      <c r="Q53" s="14">
        <v>0</v>
      </c>
      <c r="R53" s="11"/>
      <c r="S53" s="14"/>
    </row>
    <row r="54" spans="1:19" ht="12.75" customHeight="1" x14ac:dyDescent="0.2">
      <c r="A54" s="18"/>
      <c r="B54" s="18"/>
      <c r="C54" s="17" t="s">
        <v>255</v>
      </c>
      <c r="D54" s="17"/>
      <c r="E54" s="24">
        <f>SUM(G54:K54)</f>
        <v>9365533.7100000009</v>
      </c>
      <c r="G54" s="14">
        <v>197297.87</v>
      </c>
      <c r="H54" s="13"/>
      <c r="I54" s="14">
        <v>103446.13</v>
      </c>
      <c r="J54" s="13"/>
      <c r="K54" s="14">
        <v>9064789.7100000009</v>
      </c>
      <c r="L54" s="13"/>
      <c r="M54" s="14">
        <v>4320891.13</v>
      </c>
      <c r="N54" s="13"/>
      <c r="O54" s="14">
        <v>5043652.58</v>
      </c>
      <c r="P54" s="13"/>
      <c r="Q54" s="14">
        <v>-990</v>
      </c>
      <c r="R54" s="11">
        <f>E54-M54-O54-Q54</f>
        <v>1980.0000000009313</v>
      </c>
      <c r="S54" s="14">
        <f t="shared" si="6"/>
        <v>9.3132257461547852E-10</v>
      </c>
    </row>
    <row r="55" spans="1:19" ht="12.75" customHeight="1" x14ac:dyDescent="0.2">
      <c r="A55" s="18"/>
      <c r="B55" s="18"/>
      <c r="C55" s="17" t="s">
        <v>24</v>
      </c>
      <c r="D55" s="17"/>
      <c r="E55" s="49">
        <f t="shared" si="4"/>
        <v>5528286.2199999997</v>
      </c>
      <c r="F55" s="52"/>
      <c r="G55" s="14">
        <v>654094</v>
      </c>
      <c r="H55" s="13"/>
      <c r="I55" s="14">
        <v>571794.17000000004</v>
      </c>
      <c r="J55" s="13"/>
      <c r="K55" s="14">
        <v>4302398.05</v>
      </c>
      <c r="L55" s="13"/>
      <c r="M55" s="14">
        <v>3080701.44</v>
      </c>
      <c r="N55" s="13"/>
      <c r="O55" s="14">
        <v>3215693.2</v>
      </c>
      <c r="P55" s="13"/>
      <c r="Q55" s="14">
        <v>768108.42</v>
      </c>
      <c r="R55" s="11">
        <f t="shared" si="5"/>
        <v>-1536216.8400000003</v>
      </c>
      <c r="S55" s="14">
        <f t="shared" si="6"/>
        <v>0</v>
      </c>
    </row>
    <row r="56" spans="1:19" ht="12.75" customHeight="1" x14ac:dyDescent="0.2">
      <c r="A56" s="18"/>
      <c r="B56" s="18"/>
      <c r="C56" s="17" t="s">
        <v>27</v>
      </c>
      <c r="D56" s="17"/>
      <c r="E56" s="49">
        <f t="shared" si="4"/>
        <v>4196023.96</v>
      </c>
      <c r="G56" s="14">
        <v>21668.22</v>
      </c>
      <c r="H56" s="13"/>
      <c r="I56" s="14">
        <v>26694.69</v>
      </c>
      <c r="J56" s="13"/>
      <c r="K56" s="14">
        <v>4147661.05</v>
      </c>
      <c r="L56" s="13"/>
      <c r="M56" s="14">
        <v>1771370.89</v>
      </c>
      <c r="N56" s="13"/>
      <c r="O56" s="14">
        <v>3247566.07</v>
      </c>
      <c r="P56" s="13"/>
      <c r="Q56" s="14">
        <v>822913</v>
      </c>
      <c r="R56" s="11">
        <f t="shared" si="5"/>
        <v>-1645825.9999999995</v>
      </c>
      <c r="S56" s="14">
        <f t="shared" si="6"/>
        <v>0</v>
      </c>
    </row>
    <row r="57" spans="1:19" ht="12.75" customHeight="1" x14ac:dyDescent="0.2">
      <c r="A57" s="18"/>
      <c r="B57" s="18"/>
      <c r="C57" s="17" t="s">
        <v>236</v>
      </c>
      <c r="D57" s="17"/>
      <c r="E57" s="49">
        <f t="shared" si="4"/>
        <v>3364260.64</v>
      </c>
      <c r="G57" s="14">
        <v>25734.07</v>
      </c>
      <c r="H57" s="13"/>
      <c r="I57" s="14">
        <v>3680.83</v>
      </c>
      <c r="J57" s="13"/>
      <c r="K57" s="14">
        <v>3334845.74</v>
      </c>
      <c r="L57" s="13"/>
      <c r="M57" s="14">
        <v>1807844.51</v>
      </c>
      <c r="N57" s="13"/>
      <c r="O57" s="14">
        <v>1556344.13</v>
      </c>
      <c r="P57" s="13"/>
      <c r="Q57" s="14">
        <v>-72</v>
      </c>
      <c r="R57" s="11">
        <f t="shared" si="5"/>
        <v>144.00000000023283</v>
      </c>
      <c r="S57" s="14">
        <f t="shared" si="6"/>
        <v>2.3283064365386963E-10</v>
      </c>
    </row>
    <row r="58" spans="1:19" ht="12.75" customHeight="1" x14ac:dyDescent="0.2">
      <c r="A58" s="18"/>
      <c r="B58" s="18"/>
      <c r="C58" s="17" t="s">
        <v>25</v>
      </c>
      <c r="D58" s="17"/>
      <c r="E58" s="49">
        <f t="shared" si="4"/>
        <v>1213343.21</v>
      </c>
      <c r="G58" s="14">
        <v>0</v>
      </c>
      <c r="H58" s="13"/>
      <c r="I58" s="14">
        <v>0</v>
      </c>
      <c r="J58" s="13"/>
      <c r="K58" s="14">
        <v>1213343.21</v>
      </c>
      <c r="L58" s="13"/>
      <c r="M58" s="14">
        <v>776022.12</v>
      </c>
      <c r="N58" s="13"/>
      <c r="O58" s="14">
        <v>435424.09</v>
      </c>
      <c r="P58" s="13"/>
      <c r="Q58" s="14">
        <v>-1897</v>
      </c>
      <c r="R58" s="11">
        <f t="shared" si="5"/>
        <v>3793.9999999999418</v>
      </c>
      <c r="S58" s="14">
        <f t="shared" si="6"/>
        <v>-5.8207660913467407E-11</v>
      </c>
    </row>
    <row r="59" spans="1:19" ht="12.75" customHeight="1" x14ac:dyDescent="0.2">
      <c r="A59" s="18"/>
      <c r="B59" s="18"/>
      <c r="C59" s="17" t="s">
        <v>229</v>
      </c>
      <c r="D59" s="17"/>
      <c r="E59" s="49">
        <f t="shared" si="4"/>
        <v>414278.42</v>
      </c>
      <c r="G59" s="14">
        <v>895</v>
      </c>
      <c r="H59" s="13"/>
      <c r="I59" s="14">
        <v>0</v>
      </c>
      <c r="J59" s="13"/>
      <c r="K59" s="14">
        <v>413383.42</v>
      </c>
      <c r="L59" s="13"/>
      <c r="M59" s="14">
        <v>213237.66</v>
      </c>
      <c r="N59" s="13"/>
      <c r="O59" s="14">
        <v>200970.76</v>
      </c>
      <c r="P59" s="13"/>
      <c r="Q59" s="14">
        <v>-70</v>
      </c>
      <c r="R59" s="11"/>
      <c r="S59" s="14">
        <f t="shared" si="6"/>
        <v>-2.9103830456733704E-11</v>
      </c>
    </row>
    <row r="60" spans="1:19" ht="12.75" customHeight="1" x14ac:dyDescent="0.2">
      <c r="A60" s="18"/>
      <c r="B60" s="18"/>
      <c r="C60" s="17" t="s">
        <v>279</v>
      </c>
      <c r="D60" s="1"/>
      <c r="E60" s="16">
        <f>G60+I60+K60</f>
        <v>1843195.87</v>
      </c>
      <c r="G60" s="15">
        <v>0</v>
      </c>
      <c r="H60" s="13"/>
      <c r="I60" s="15">
        <v>0</v>
      </c>
      <c r="J60" s="13"/>
      <c r="K60" s="15">
        <v>1843195.87</v>
      </c>
      <c r="L60" s="13"/>
      <c r="M60" s="15">
        <v>207056.82</v>
      </c>
      <c r="N60" s="13"/>
      <c r="O60" s="15">
        <v>1636139.05</v>
      </c>
      <c r="P60" s="13"/>
      <c r="Q60" s="15">
        <v>0</v>
      </c>
      <c r="R60" s="11">
        <f>E60-M60-O60-Q60</f>
        <v>0</v>
      </c>
      <c r="S60" s="14">
        <f t="shared" si="6"/>
        <v>0</v>
      </c>
    </row>
    <row r="61" spans="1:19" ht="12.75" customHeight="1" x14ac:dyDescent="0.2">
      <c r="A61" s="48"/>
      <c r="J61" s="24"/>
      <c r="L61" s="49"/>
      <c r="N61" s="49"/>
      <c r="P61" s="49"/>
    </row>
    <row r="62" spans="1:19" ht="12.75" customHeight="1" x14ac:dyDescent="0.2">
      <c r="A62" s="18"/>
      <c r="B62" s="18"/>
      <c r="C62" s="18"/>
      <c r="D62" s="17" t="s">
        <v>2</v>
      </c>
      <c r="E62" s="19">
        <f>SUM(E49:E60)</f>
        <v>54768917.199999996</v>
      </c>
      <c r="F62" s="52"/>
      <c r="G62" s="19">
        <f>SUM(G49:G60)</f>
        <v>1282187.0900000001</v>
      </c>
      <c r="I62" s="19">
        <f>SUM(I49:I60)</f>
        <v>1606155.3</v>
      </c>
      <c r="J62" s="24"/>
      <c r="K62" s="19">
        <f>SUM(K49:K60)</f>
        <v>51880574.809999995</v>
      </c>
      <c r="L62" s="49"/>
      <c r="M62" s="19">
        <f>SUM(M49:M60)</f>
        <v>25989028.110000003</v>
      </c>
      <c r="N62" s="49"/>
      <c r="O62" s="19">
        <f>SUM(O49:O60)</f>
        <v>30365877.510000002</v>
      </c>
      <c r="P62" s="49"/>
      <c r="Q62" s="19">
        <f>SUM(Q49:Q60)</f>
        <v>1585988.42</v>
      </c>
      <c r="R62" s="11">
        <f>E62-M62-O62-Q62</f>
        <v>-3171976.8400000092</v>
      </c>
      <c r="S62" s="14">
        <f>E62-M62-O62+Q62</f>
        <v>-9.3132257461547852E-9</v>
      </c>
    </row>
    <row r="63" spans="1:19" ht="12.75" customHeight="1" x14ac:dyDescent="0.2">
      <c r="A63" s="18"/>
      <c r="B63" s="18"/>
      <c r="C63" s="18"/>
      <c r="D63" s="17"/>
      <c r="E63" s="49"/>
      <c r="F63" s="52"/>
      <c r="G63" s="49"/>
      <c r="I63" s="49"/>
      <c r="J63" s="24"/>
      <c r="K63" s="49"/>
      <c r="L63" s="49"/>
      <c r="M63" s="49"/>
      <c r="N63" s="49"/>
      <c r="O63" s="49"/>
      <c r="P63" s="49"/>
      <c r="Q63" s="49"/>
      <c r="R63" s="11"/>
    </row>
    <row r="64" spans="1:19" ht="12.75" customHeight="1" x14ac:dyDescent="0.2">
      <c r="A64" s="18"/>
      <c r="B64" s="17" t="s">
        <v>15</v>
      </c>
      <c r="J64" s="24"/>
      <c r="L64" s="49"/>
      <c r="N64" s="49"/>
      <c r="P64" s="49"/>
    </row>
    <row r="65" spans="1:19" ht="12.75" customHeight="1" x14ac:dyDescent="0.2">
      <c r="A65" s="18"/>
      <c r="B65" s="18"/>
      <c r="C65" s="17" t="s">
        <v>16</v>
      </c>
      <c r="D65" s="17"/>
      <c r="E65" s="24">
        <f>SUM(G65:K65)</f>
        <v>9770403.7700000014</v>
      </c>
      <c r="G65" s="14">
        <v>7105327.79</v>
      </c>
      <c r="H65" s="13"/>
      <c r="I65" s="14">
        <v>2149648.02</v>
      </c>
      <c r="J65" s="13"/>
      <c r="K65" s="14">
        <v>515427.96</v>
      </c>
      <c r="L65" s="13"/>
      <c r="M65" s="14">
        <v>6495674.46</v>
      </c>
      <c r="N65" s="13"/>
      <c r="O65" s="14">
        <v>3265187.81</v>
      </c>
      <c r="P65" s="13"/>
      <c r="Q65" s="14">
        <v>-9541.5</v>
      </c>
      <c r="R65" s="11">
        <f>E65-M65-O65-Q65</f>
        <v>19083.000000001397</v>
      </c>
      <c r="S65" s="14">
        <f t="shared" ref="S65:S66" si="7">E65-M65-O65+Q65</f>
        <v>1.3969838619232178E-9</v>
      </c>
    </row>
    <row r="66" spans="1:19" ht="12.75" customHeight="1" x14ac:dyDescent="0.2">
      <c r="A66" s="18"/>
      <c r="B66" s="18"/>
      <c r="C66" s="17" t="s">
        <v>28</v>
      </c>
      <c r="D66" s="17"/>
      <c r="E66" s="16">
        <f>G66+I66+K66</f>
        <v>174593.73</v>
      </c>
      <c r="G66" s="15">
        <v>102907.82</v>
      </c>
      <c r="H66" s="13"/>
      <c r="I66" s="15">
        <v>71618.259999999995</v>
      </c>
      <c r="J66" s="13"/>
      <c r="K66" s="15">
        <v>67.650000000000006</v>
      </c>
      <c r="L66" s="13"/>
      <c r="M66" s="15">
        <v>157308.62</v>
      </c>
      <c r="N66" s="13"/>
      <c r="O66" s="15">
        <v>91863.01</v>
      </c>
      <c r="P66" s="13"/>
      <c r="Q66" s="15">
        <v>74577.899999999994</v>
      </c>
      <c r="R66" s="11">
        <f>E66-M66-O66-Q66</f>
        <v>-149155.79999999999</v>
      </c>
      <c r="S66" s="14">
        <f t="shared" si="7"/>
        <v>0</v>
      </c>
    </row>
    <row r="67" spans="1:19" ht="12.75" customHeight="1" x14ac:dyDescent="0.2">
      <c r="A67" s="17" t="s">
        <v>19</v>
      </c>
      <c r="E67" s="24"/>
      <c r="J67" s="24"/>
      <c r="N67" s="49"/>
      <c r="P67" s="49"/>
    </row>
    <row r="68" spans="1:19" ht="12.75" customHeight="1" x14ac:dyDescent="0.2">
      <c r="A68" s="18"/>
      <c r="B68" s="18"/>
      <c r="C68" s="18"/>
      <c r="D68" s="17" t="s">
        <v>2</v>
      </c>
      <c r="E68" s="19">
        <f>SUM(E65:E66)</f>
        <v>9944997.5000000019</v>
      </c>
      <c r="G68" s="19">
        <f>SUM(G65:G66)</f>
        <v>7208235.6100000003</v>
      </c>
      <c r="I68" s="19">
        <f>SUM(I65:I66)</f>
        <v>2221266.2799999998</v>
      </c>
      <c r="K68" s="19">
        <f>SUM(K65:K66)</f>
        <v>515495.61000000004</v>
      </c>
      <c r="M68" s="19">
        <f>SUM(M65:M66)</f>
        <v>6652983.0800000001</v>
      </c>
      <c r="O68" s="19">
        <f>SUM(O65:O66)</f>
        <v>3357050.82</v>
      </c>
      <c r="Q68" s="19">
        <f>SUM(Q65:Q66)</f>
        <v>65036.399999999994</v>
      </c>
      <c r="R68" s="11">
        <f>E68-M68-O68-Q68</f>
        <v>-130072.79999999804</v>
      </c>
      <c r="S68" s="14">
        <f>E68-M68-O68+Q68</f>
        <v>1.9499566406011581E-9</v>
      </c>
    </row>
    <row r="69" spans="1:19" ht="12.75" customHeight="1" x14ac:dyDescent="0.2">
      <c r="A69" s="48"/>
    </row>
    <row r="70" spans="1:19" ht="12.75" customHeight="1" x14ac:dyDescent="0.2">
      <c r="A70" s="18"/>
      <c r="B70" s="18"/>
      <c r="C70" s="18"/>
      <c r="D70" s="17" t="s">
        <v>29</v>
      </c>
      <c r="E70" s="19">
        <f>E68+E62+E46</f>
        <v>118317547.79999998</v>
      </c>
      <c r="G70" s="19">
        <f>G68+G62+G46</f>
        <v>53541185.240000002</v>
      </c>
      <c r="H70" s="24"/>
      <c r="I70" s="19">
        <f>I68+I62+I46</f>
        <v>9741126.6999999993</v>
      </c>
      <c r="J70" s="24"/>
      <c r="K70" s="19">
        <f>K68+K62+K46</f>
        <v>55035235.859999992</v>
      </c>
      <c r="L70" s="24"/>
      <c r="M70" s="19">
        <f>M68+M62+M46</f>
        <v>67000514.630000003</v>
      </c>
      <c r="N70" s="24"/>
      <c r="O70" s="19">
        <f>O68+O62+O46</f>
        <v>58729616.989999995</v>
      </c>
      <c r="P70" s="24"/>
      <c r="Q70" s="19">
        <f>Q68+Q62+Q46</f>
        <v>7412583.8200000003</v>
      </c>
      <c r="R70" s="11">
        <f>E70-M70-O70-Q70</f>
        <v>-14825167.640000015</v>
      </c>
      <c r="S70" s="14">
        <f>E70-M70-O70+Q70</f>
        <v>-1.4901161193847656E-8</v>
      </c>
    </row>
    <row r="71" spans="1:19" ht="12.75" customHeight="1" x14ac:dyDescent="0.2">
      <c r="A71" s="5"/>
      <c r="B71" s="4"/>
    </row>
    <row r="72" spans="1:19" ht="12.75" customHeight="1" x14ac:dyDescent="0.2">
      <c r="A72" s="3" t="s">
        <v>30</v>
      </c>
    </row>
    <row r="73" spans="1:19" ht="12.75" customHeight="1" x14ac:dyDescent="0.2">
      <c r="A73" s="48" t="s">
        <v>19</v>
      </c>
      <c r="B73" s="5" t="s">
        <v>31</v>
      </c>
    </row>
    <row r="74" spans="1:19" ht="12.75" customHeight="1" x14ac:dyDescent="0.2">
      <c r="A74" s="18"/>
    </row>
    <row r="75" spans="1:19" ht="12.75" customHeight="1" x14ac:dyDescent="0.2">
      <c r="A75" s="18"/>
      <c r="B75" s="17" t="s">
        <v>11</v>
      </c>
    </row>
    <row r="76" spans="1:19" ht="12.75" customHeight="1" x14ac:dyDescent="0.2">
      <c r="A76" s="18"/>
      <c r="B76" s="48">
        <v>1</v>
      </c>
      <c r="C76" s="17" t="s">
        <v>32</v>
      </c>
      <c r="D76" s="17"/>
      <c r="E76" s="24">
        <f t="shared" ref="E76:E94" si="8">SUM(G76:K76)</f>
        <v>4669384.5699999994</v>
      </c>
      <c r="G76" s="14">
        <v>4510414.67</v>
      </c>
      <c r="H76" s="13"/>
      <c r="I76" s="14">
        <v>146500.79999999999</v>
      </c>
      <c r="J76" s="13"/>
      <c r="K76" s="14">
        <v>12469.1</v>
      </c>
      <c r="L76" s="13"/>
      <c r="M76" s="14">
        <v>3246389.73</v>
      </c>
      <c r="N76" s="13"/>
      <c r="O76" s="14">
        <v>1422434.84</v>
      </c>
      <c r="P76" s="13"/>
      <c r="Q76" s="14">
        <v>-560</v>
      </c>
      <c r="R76" s="11">
        <f t="shared" ref="R76:R114" si="9">E76-M76-O76-Q76</f>
        <v>1119.9999999993015</v>
      </c>
      <c r="S76" s="14">
        <f t="shared" ref="S76:S116" si="10">E76-M76-O76+Q76</f>
        <v>-6.9849193096160889E-10</v>
      </c>
    </row>
    <row r="77" spans="1:19" ht="12.75" customHeight="1" x14ac:dyDescent="0.2">
      <c r="A77" s="18"/>
      <c r="B77" s="48">
        <v>2</v>
      </c>
      <c r="C77" s="17" t="s">
        <v>33</v>
      </c>
      <c r="D77" s="17"/>
      <c r="E77" s="24">
        <f t="shared" si="8"/>
        <v>4653497.5200000005</v>
      </c>
      <c r="G77" s="14">
        <v>4355336.09</v>
      </c>
      <c r="H77" s="13"/>
      <c r="I77" s="14">
        <v>48207.4</v>
      </c>
      <c r="J77" s="13"/>
      <c r="K77" s="14">
        <v>249954.03</v>
      </c>
      <c r="L77" s="13"/>
      <c r="M77" s="14">
        <v>3156043.62</v>
      </c>
      <c r="N77" s="13"/>
      <c r="O77" s="14">
        <v>1495765.9</v>
      </c>
      <c r="P77" s="13"/>
      <c r="Q77" s="14">
        <v>-1688</v>
      </c>
      <c r="R77" s="11">
        <f t="shared" si="9"/>
        <v>3376.0000000004657</v>
      </c>
      <c r="S77" s="14">
        <f t="shared" si="10"/>
        <v>4.6566128730773926E-10</v>
      </c>
    </row>
    <row r="78" spans="1:19" ht="12.75" customHeight="1" x14ac:dyDescent="0.2">
      <c r="A78" s="18"/>
      <c r="B78" s="48">
        <v>3</v>
      </c>
      <c r="C78" s="17" t="s">
        <v>34</v>
      </c>
      <c r="D78" s="17"/>
      <c r="E78" s="24">
        <f t="shared" si="8"/>
        <v>3235377.5</v>
      </c>
      <c r="G78" s="14">
        <v>3092990.2</v>
      </c>
      <c r="H78" s="13"/>
      <c r="I78" s="14">
        <v>72732.899999999994</v>
      </c>
      <c r="J78" s="13"/>
      <c r="K78" s="14">
        <v>69654.399999999994</v>
      </c>
      <c r="L78" s="13"/>
      <c r="M78" s="14">
        <v>2242013.7000000002</v>
      </c>
      <c r="N78" s="13"/>
      <c r="O78" s="14">
        <v>991716.55</v>
      </c>
      <c r="P78" s="13"/>
      <c r="Q78" s="14">
        <v>-1647.25</v>
      </c>
      <c r="R78" s="11">
        <f t="shared" si="9"/>
        <v>3294.4999999997672</v>
      </c>
      <c r="S78" s="14">
        <f t="shared" si="10"/>
        <v>-2.3283064365386963E-10</v>
      </c>
    </row>
    <row r="79" spans="1:19" ht="12.75" customHeight="1" x14ac:dyDescent="0.2">
      <c r="A79" s="18"/>
      <c r="B79" s="48">
        <v>4</v>
      </c>
      <c r="C79" s="17" t="s">
        <v>35</v>
      </c>
      <c r="D79" s="17"/>
      <c r="E79" s="24">
        <f t="shared" si="8"/>
        <v>1285939.82</v>
      </c>
      <c r="G79" s="14">
        <v>1271836.8400000001</v>
      </c>
      <c r="H79" s="13"/>
      <c r="I79" s="14">
        <v>8628.52</v>
      </c>
      <c r="J79" s="13"/>
      <c r="K79" s="14">
        <v>5474.46</v>
      </c>
      <c r="L79" s="13"/>
      <c r="M79" s="14">
        <v>887530.3</v>
      </c>
      <c r="N79" s="13"/>
      <c r="O79" s="14">
        <v>398409.52</v>
      </c>
      <c r="P79" s="13"/>
      <c r="Q79" s="14">
        <v>0</v>
      </c>
      <c r="R79" s="11">
        <f t="shared" si="9"/>
        <v>0</v>
      </c>
      <c r="S79" s="14">
        <f t="shared" si="10"/>
        <v>0</v>
      </c>
    </row>
    <row r="80" spans="1:19" ht="12.75" customHeight="1" x14ac:dyDescent="0.2">
      <c r="A80" s="18"/>
      <c r="B80" s="48">
        <v>5</v>
      </c>
      <c r="C80" s="17" t="s">
        <v>36</v>
      </c>
      <c r="D80" s="17"/>
      <c r="E80" s="24">
        <f t="shared" si="8"/>
        <v>20509985.469999999</v>
      </c>
      <c r="G80" s="14">
        <v>19668675.809999999</v>
      </c>
      <c r="H80" s="13"/>
      <c r="I80" s="14">
        <v>630854.89</v>
      </c>
      <c r="J80" s="13"/>
      <c r="K80" s="14">
        <v>210454.77</v>
      </c>
      <c r="L80" s="13"/>
      <c r="M80" s="14">
        <v>13817939.76</v>
      </c>
      <c r="N80" s="13"/>
      <c r="O80" s="14">
        <v>6825811.7800000003</v>
      </c>
      <c r="P80" s="13"/>
      <c r="Q80" s="14">
        <v>133766.07</v>
      </c>
      <c r="R80" s="11">
        <f t="shared" si="9"/>
        <v>-267532.14000000124</v>
      </c>
      <c r="S80" s="14">
        <f t="shared" si="10"/>
        <v>-1.2223608791828156E-9</v>
      </c>
    </row>
    <row r="81" spans="1:19" ht="12.75" customHeight="1" x14ac:dyDescent="0.2">
      <c r="A81" s="18"/>
      <c r="B81" s="48">
        <v>6</v>
      </c>
      <c r="C81" s="17" t="s">
        <v>37</v>
      </c>
      <c r="D81" s="17"/>
      <c r="E81" s="24">
        <f t="shared" si="8"/>
        <v>1976264.75</v>
      </c>
      <c r="G81" s="14">
        <v>1974137.88</v>
      </c>
      <c r="H81" s="13"/>
      <c r="I81" s="14">
        <v>691.57</v>
      </c>
      <c r="J81" s="13"/>
      <c r="K81" s="14">
        <v>1435.3</v>
      </c>
      <c r="L81" s="13"/>
      <c r="M81" s="14">
        <v>1413589.46</v>
      </c>
      <c r="N81" s="13"/>
      <c r="O81" s="14">
        <v>562641.29</v>
      </c>
      <c r="P81" s="13"/>
      <c r="Q81" s="14">
        <v>-34</v>
      </c>
      <c r="R81" s="11">
        <f t="shared" si="9"/>
        <v>68</v>
      </c>
      <c r="S81" s="14">
        <f t="shared" si="10"/>
        <v>0</v>
      </c>
    </row>
    <row r="82" spans="1:19" ht="12.75" customHeight="1" x14ac:dyDescent="0.2">
      <c r="A82" s="18"/>
      <c r="B82" s="48">
        <v>7</v>
      </c>
      <c r="C82" s="17" t="s">
        <v>38</v>
      </c>
      <c r="D82" s="17"/>
      <c r="E82" s="24">
        <f t="shared" si="8"/>
        <v>13863701.959999999</v>
      </c>
      <c r="G82" s="14">
        <v>13053094.279999999</v>
      </c>
      <c r="H82" s="13"/>
      <c r="I82" s="14">
        <v>681881.34</v>
      </c>
      <c r="J82" s="13"/>
      <c r="K82" s="14">
        <v>128726.34</v>
      </c>
      <c r="L82" s="13"/>
      <c r="M82" s="14">
        <v>9942941.3399999999</v>
      </c>
      <c r="N82" s="13"/>
      <c r="O82" s="14">
        <v>4599532.18</v>
      </c>
      <c r="P82" s="13"/>
      <c r="Q82" s="14">
        <v>678771.56</v>
      </c>
      <c r="R82" s="11">
        <f t="shared" si="9"/>
        <v>-1357543.1200000006</v>
      </c>
      <c r="S82" s="14">
        <f t="shared" si="10"/>
        <v>0</v>
      </c>
    </row>
    <row r="83" spans="1:19" ht="12.75" customHeight="1" x14ac:dyDescent="0.2">
      <c r="A83" s="18"/>
      <c r="B83" s="48">
        <v>8</v>
      </c>
      <c r="C83" s="17" t="s">
        <v>39</v>
      </c>
      <c r="D83" s="17"/>
      <c r="E83" s="24">
        <f t="shared" si="8"/>
        <v>2177918.5</v>
      </c>
      <c r="G83" s="14">
        <v>2153127.11</v>
      </c>
      <c r="H83" s="13"/>
      <c r="I83" s="14">
        <v>21711.43</v>
      </c>
      <c r="J83" s="13"/>
      <c r="K83" s="14">
        <v>3079.96</v>
      </c>
      <c r="L83" s="13"/>
      <c r="M83" s="14">
        <v>1613238.1</v>
      </c>
      <c r="N83" s="13"/>
      <c r="O83" s="14">
        <v>564662.4</v>
      </c>
      <c r="P83" s="13"/>
      <c r="Q83" s="14">
        <v>-18</v>
      </c>
      <c r="R83" s="11">
        <f t="shared" si="9"/>
        <v>35.999999999883585</v>
      </c>
      <c r="S83" s="14">
        <f t="shared" si="10"/>
        <v>-1.1641532182693481E-10</v>
      </c>
    </row>
    <row r="84" spans="1:19" ht="12.75" customHeight="1" x14ac:dyDescent="0.2">
      <c r="A84" s="18"/>
      <c r="B84" s="48">
        <v>9</v>
      </c>
      <c r="C84" s="17" t="s">
        <v>40</v>
      </c>
      <c r="D84" s="17"/>
      <c r="E84" s="24">
        <f t="shared" si="8"/>
        <v>1889917.38</v>
      </c>
      <c r="G84" s="14">
        <v>1841298.65</v>
      </c>
      <c r="H84" s="13"/>
      <c r="I84" s="14">
        <v>15891.76</v>
      </c>
      <c r="J84" s="13"/>
      <c r="K84" s="14">
        <v>32726.97</v>
      </c>
      <c r="L84" s="13"/>
      <c r="M84" s="14">
        <v>1343247.71</v>
      </c>
      <c r="N84" s="13"/>
      <c r="O84" s="14">
        <v>546639.67000000004</v>
      </c>
      <c r="P84" s="13"/>
      <c r="Q84" s="14">
        <v>-30</v>
      </c>
      <c r="R84" s="11">
        <f t="shared" si="9"/>
        <v>59.999999999883585</v>
      </c>
      <c r="S84" s="14">
        <f t="shared" si="10"/>
        <v>-1.1641532182693481E-10</v>
      </c>
    </row>
    <row r="85" spans="1:19" ht="12.75" customHeight="1" x14ac:dyDescent="0.2">
      <c r="A85" s="18"/>
      <c r="B85" s="48">
        <v>10</v>
      </c>
      <c r="C85" s="17" t="s">
        <v>256</v>
      </c>
      <c r="D85" s="17"/>
      <c r="E85" s="24">
        <f t="shared" si="8"/>
        <v>6165217.2000000002</v>
      </c>
      <c r="G85" s="14">
        <v>6066975.2800000003</v>
      </c>
      <c r="H85" s="13"/>
      <c r="I85" s="14">
        <v>58045.82</v>
      </c>
      <c r="J85" s="13"/>
      <c r="K85" s="14">
        <v>40196.1</v>
      </c>
      <c r="L85" s="13"/>
      <c r="M85" s="14">
        <v>4573373.5</v>
      </c>
      <c r="N85" s="13"/>
      <c r="O85" s="14">
        <v>1591591.7</v>
      </c>
      <c r="P85" s="13"/>
      <c r="Q85" s="14">
        <v>-252</v>
      </c>
      <c r="R85" s="11">
        <f t="shared" si="9"/>
        <v>504.00000000023283</v>
      </c>
      <c r="S85" s="14">
        <f t="shared" si="10"/>
        <v>2.3283064365386963E-10</v>
      </c>
    </row>
    <row r="86" spans="1:19" ht="12.75" customHeight="1" x14ac:dyDescent="0.2">
      <c r="A86" s="18"/>
      <c r="B86" s="48">
        <v>11</v>
      </c>
      <c r="C86" s="17" t="s">
        <v>41</v>
      </c>
      <c r="D86" s="17"/>
      <c r="E86" s="24">
        <f t="shared" si="8"/>
        <v>6008220.6799999997</v>
      </c>
      <c r="G86" s="14">
        <v>5471858.3099999996</v>
      </c>
      <c r="H86" s="13"/>
      <c r="I86" s="14">
        <v>204014.8</v>
      </c>
      <c r="J86" s="13"/>
      <c r="K86" s="14">
        <v>332347.57</v>
      </c>
      <c r="L86" s="13"/>
      <c r="M86" s="14">
        <v>3894468.02</v>
      </c>
      <c r="N86" s="13"/>
      <c r="O86" s="14">
        <v>2111998.66</v>
      </c>
      <c r="P86" s="13"/>
      <c r="Q86" s="14">
        <v>-1754</v>
      </c>
      <c r="R86" s="11">
        <f t="shared" si="9"/>
        <v>3507.9999999995343</v>
      </c>
      <c r="S86" s="14">
        <f t="shared" si="10"/>
        <v>-4.6566128730773926E-10</v>
      </c>
    </row>
    <row r="87" spans="1:19" ht="12.75" customHeight="1" x14ac:dyDescent="0.2">
      <c r="A87" s="18"/>
      <c r="B87" s="48">
        <v>12</v>
      </c>
      <c r="C87" s="17" t="s">
        <v>42</v>
      </c>
      <c r="D87" s="17"/>
      <c r="E87" s="24">
        <f t="shared" si="8"/>
        <v>3903691.3200000003</v>
      </c>
      <c r="G87" s="14">
        <v>3625045.19</v>
      </c>
      <c r="H87" s="13"/>
      <c r="I87" s="14">
        <v>146968.87</v>
      </c>
      <c r="J87" s="13"/>
      <c r="K87" s="14">
        <v>131677.26</v>
      </c>
      <c r="L87" s="13"/>
      <c r="M87" s="14">
        <v>2739049.39</v>
      </c>
      <c r="N87" s="13"/>
      <c r="O87" s="14">
        <v>1164045.98</v>
      </c>
      <c r="P87" s="13"/>
      <c r="Q87" s="14">
        <v>-595.95000000000005</v>
      </c>
      <c r="R87" s="11">
        <f t="shared" si="9"/>
        <v>1191.9000000001863</v>
      </c>
      <c r="S87" s="14">
        <f t="shared" si="10"/>
        <v>1.8621904018800706E-10</v>
      </c>
    </row>
    <row r="88" spans="1:19" ht="12.75" customHeight="1" x14ac:dyDescent="0.2">
      <c r="A88" s="18"/>
      <c r="B88" s="48">
        <v>13</v>
      </c>
      <c r="C88" s="17" t="s">
        <v>43</v>
      </c>
      <c r="D88" s="17"/>
      <c r="E88" s="24">
        <f t="shared" si="8"/>
        <v>10540193.41</v>
      </c>
      <c r="G88" s="14">
        <v>10044045.17</v>
      </c>
      <c r="H88" s="13"/>
      <c r="I88" s="14">
        <v>37999.56</v>
      </c>
      <c r="J88" s="13"/>
      <c r="K88" s="14">
        <v>458148.68</v>
      </c>
      <c r="L88" s="13"/>
      <c r="M88" s="14">
        <v>7755288.8600000003</v>
      </c>
      <c r="N88" s="13"/>
      <c r="O88" s="14">
        <v>2784302.55</v>
      </c>
      <c r="P88" s="13"/>
      <c r="Q88" s="14">
        <v>-602</v>
      </c>
      <c r="R88" s="11">
        <f t="shared" si="9"/>
        <v>1204</v>
      </c>
      <c r="S88" s="14">
        <f t="shared" si="10"/>
        <v>0</v>
      </c>
    </row>
    <row r="89" spans="1:19" ht="12.75" customHeight="1" x14ac:dyDescent="0.2">
      <c r="A89" s="18"/>
      <c r="B89" s="48">
        <v>14</v>
      </c>
      <c r="C89" s="17" t="s">
        <v>44</v>
      </c>
      <c r="D89" s="17"/>
      <c r="E89" s="49">
        <f t="shared" si="8"/>
        <v>7924877.8899999997</v>
      </c>
      <c r="G89" s="14">
        <v>7768207.0800000001</v>
      </c>
      <c r="H89" s="13"/>
      <c r="I89" s="14">
        <v>20245.810000000001</v>
      </c>
      <c r="J89" s="13"/>
      <c r="K89" s="14">
        <v>136425</v>
      </c>
      <c r="L89" s="13"/>
      <c r="M89" s="14">
        <v>5687967.5499999998</v>
      </c>
      <c r="N89" s="13"/>
      <c r="O89" s="14">
        <v>2236838.34</v>
      </c>
      <c r="P89" s="13"/>
      <c r="Q89" s="14">
        <v>-72</v>
      </c>
      <c r="R89" s="11">
        <f t="shared" si="9"/>
        <v>144</v>
      </c>
      <c r="S89" s="14">
        <f t="shared" si="10"/>
        <v>0</v>
      </c>
    </row>
    <row r="90" spans="1:19" ht="12.75" customHeight="1" x14ac:dyDescent="0.2">
      <c r="A90" s="18"/>
      <c r="B90" s="48">
        <v>15</v>
      </c>
      <c r="C90" s="17" t="s">
        <v>45</v>
      </c>
      <c r="D90" s="17"/>
      <c r="E90" s="24">
        <f t="shared" si="8"/>
        <v>3612383.98</v>
      </c>
      <c r="G90" s="14">
        <v>3403709.39</v>
      </c>
      <c r="H90" s="13"/>
      <c r="I90" s="14">
        <v>59607.78</v>
      </c>
      <c r="J90" s="13"/>
      <c r="K90" s="14">
        <v>149066.81</v>
      </c>
      <c r="L90" s="13"/>
      <c r="M90" s="14">
        <v>2673225.91</v>
      </c>
      <c r="N90" s="13"/>
      <c r="O90" s="14">
        <v>938527.07</v>
      </c>
      <c r="P90" s="13"/>
      <c r="Q90" s="14">
        <v>-631</v>
      </c>
      <c r="R90" s="11">
        <f t="shared" si="9"/>
        <v>1261.9999999998836</v>
      </c>
      <c r="S90" s="14">
        <f t="shared" si="10"/>
        <v>-1.1641532182693481E-10</v>
      </c>
    </row>
    <row r="91" spans="1:19" ht="12.75" customHeight="1" x14ac:dyDescent="0.2">
      <c r="A91" s="18"/>
      <c r="B91" s="48">
        <v>16</v>
      </c>
      <c r="C91" s="17" t="s">
        <v>46</v>
      </c>
      <c r="D91" s="17"/>
      <c r="E91" s="24">
        <f t="shared" si="8"/>
        <v>4757544.59</v>
      </c>
      <c r="G91" s="14">
        <v>4558350.13</v>
      </c>
      <c r="H91" s="13"/>
      <c r="I91" s="14">
        <v>63546.55</v>
      </c>
      <c r="J91" s="13"/>
      <c r="K91" s="14">
        <v>135647.91</v>
      </c>
      <c r="L91" s="13"/>
      <c r="M91" s="14">
        <v>3397632.43</v>
      </c>
      <c r="N91" s="13"/>
      <c r="O91" s="14">
        <v>1359404.1599999997</v>
      </c>
      <c r="P91" s="13"/>
      <c r="Q91" s="14">
        <v>-508</v>
      </c>
      <c r="R91" s="11">
        <f t="shared" si="9"/>
        <v>1016</v>
      </c>
      <c r="S91" s="14">
        <f t="shared" si="10"/>
        <v>0</v>
      </c>
    </row>
    <row r="92" spans="1:19" ht="12.75" customHeight="1" x14ac:dyDescent="0.2">
      <c r="A92" s="18"/>
      <c r="B92" s="48">
        <v>17</v>
      </c>
      <c r="C92" s="17" t="s">
        <v>47</v>
      </c>
      <c r="D92" s="17"/>
      <c r="E92" s="24">
        <f t="shared" si="8"/>
        <v>3653934.38</v>
      </c>
      <c r="G92" s="14">
        <v>3625703.52</v>
      </c>
      <c r="H92" s="13"/>
      <c r="I92" s="14">
        <v>19909.25</v>
      </c>
      <c r="J92" s="13"/>
      <c r="K92" s="14">
        <v>8321.61</v>
      </c>
      <c r="L92" s="13"/>
      <c r="M92" s="14">
        <v>2651236.2200000002</v>
      </c>
      <c r="N92" s="13"/>
      <c r="O92" s="14">
        <v>1002646.16</v>
      </c>
      <c r="P92" s="13"/>
      <c r="Q92" s="14">
        <v>-52</v>
      </c>
      <c r="R92" s="11">
        <f t="shared" si="9"/>
        <v>103.99999999965075</v>
      </c>
      <c r="S92" s="14">
        <f t="shared" si="10"/>
        <v>-3.4924596548080444E-10</v>
      </c>
    </row>
    <row r="93" spans="1:19" ht="12.75" customHeight="1" x14ac:dyDescent="0.2">
      <c r="A93" s="18"/>
      <c r="B93" s="48">
        <v>18</v>
      </c>
      <c r="C93" s="17" t="s">
        <v>48</v>
      </c>
      <c r="D93" s="17"/>
      <c r="E93" s="24">
        <f t="shared" si="8"/>
        <v>8705576.1599999983</v>
      </c>
      <c r="G93" s="14">
        <v>7764686.1299999999</v>
      </c>
      <c r="H93" s="13"/>
      <c r="I93" s="14">
        <v>760754.16</v>
      </c>
      <c r="J93" s="13"/>
      <c r="K93" s="14">
        <v>180135.87</v>
      </c>
      <c r="L93" s="13"/>
      <c r="M93" s="14">
        <v>5644692.6100000003</v>
      </c>
      <c r="N93" s="13"/>
      <c r="O93" s="14">
        <v>3063285.55</v>
      </c>
      <c r="P93" s="13"/>
      <c r="Q93" s="14">
        <v>2402</v>
      </c>
      <c r="R93" s="11">
        <f t="shared" si="9"/>
        <v>-4804.0000000018626</v>
      </c>
      <c r="S93" s="14">
        <f t="shared" si="10"/>
        <v>-1.862645149230957E-9</v>
      </c>
    </row>
    <row r="94" spans="1:19" ht="12.75" customHeight="1" x14ac:dyDescent="0.2">
      <c r="A94" s="18"/>
      <c r="B94" s="48">
        <v>19</v>
      </c>
      <c r="C94" s="17" t="s">
        <v>49</v>
      </c>
      <c r="D94" s="17"/>
      <c r="E94" s="24">
        <f t="shared" si="8"/>
        <v>7121013.1699999999</v>
      </c>
      <c r="G94" s="14">
        <v>6678019.5</v>
      </c>
      <c r="H94" s="13"/>
      <c r="I94" s="14">
        <v>328490.17</v>
      </c>
      <c r="J94" s="13"/>
      <c r="K94" s="14">
        <v>114503.5</v>
      </c>
      <c r="L94" s="13"/>
      <c r="M94" s="14">
        <v>4808489.16</v>
      </c>
      <c r="N94" s="13"/>
      <c r="O94" s="14">
        <v>2417800.91</v>
      </c>
      <c r="P94" s="13"/>
      <c r="Q94" s="14">
        <v>105276.9</v>
      </c>
      <c r="R94" s="11">
        <f t="shared" si="9"/>
        <v>-210553.80000000037</v>
      </c>
      <c r="S94" s="14">
        <f t="shared" si="10"/>
        <v>-3.7834979593753815E-10</v>
      </c>
    </row>
    <row r="95" spans="1:19" ht="12.75" customHeight="1" x14ac:dyDescent="0.2">
      <c r="A95" s="18"/>
      <c r="B95" s="48">
        <v>21</v>
      </c>
      <c r="C95" s="18" t="s">
        <v>242</v>
      </c>
      <c r="D95" s="17"/>
      <c r="E95" s="24">
        <f t="shared" ref="E95:E114" si="11">SUM(G95:K95)</f>
        <v>2321322.96</v>
      </c>
      <c r="G95" s="14">
        <v>2260227.86</v>
      </c>
      <c r="H95" s="13"/>
      <c r="I95" s="14">
        <v>21760.89</v>
      </c>
      <c r="J95" s="13"/>
      <c r="K95" s="14">
        <v>39334.21</v>
      </c>
      <c r="L95" s="13"/>
      <c r="M95" s="14">
        <v>1680880.56</v>
      </c>
      <c r="N95" s="13"/>
      <c r="O95" s="14">
        <v>640394.4</v>
      </c>
      <c r="P95" s="13"/>
      <c r="Q95" s="14">
        <v>-48</v>
      </c>
      <c r="R95" s="11">
        <f t="shared" si="9"/>
        <v>95.999999999883585</v>
      </c>
      <c r="S95" s="14">
        <f t="shared" si="10"/>
        <v>-1.1641532182693481E-10</v>
      </c>
    </row>
    <row r="96" spans="1:19" ht="12.75" customHeight="1" x14ac:dyDescent="0.2">
      <c r="A96" s="18"/>
      <c r="B96" s="48">
        <v>22</v>
      </c>
      <c r="C96" s="17" t="s">
        <v>52</v>
      </c>
      <c r="D96" s="17"/>
      <c r="E96" s="24">
        <f t="shared" si="11"/>
        <v>8461244.6600000001</v>
      </c>
      <c r="G96" s="14">
        <v>8361176.9100000001</v>
      </c>
      <c r="H96" s="13"/>
      <c r="I96" s="14">
        <v>26173.040000000001</v>
      </c>
      <c r="J96" s="13"/>
      <c r="K96" s="14">
        <v>73894.710000000006</v>
      </c>
      <c r="L96" s="13"/>
      <c r="M96" s="14">
        <v>6100438.1100000003</v>
      </c>
      <c r="N96" s="13"/>
      <c r="O96" s="14">
        <v>2360770.5499999998</v>
      </c>
      <c r="P96" s="13"/>
      <c r="Q96" s="14">
        <v>-36</v>
      </c>
      <c r="R96" s="11">
        <f t="shared" si="9"/>
        <v>72</v>
      </c>
      <c r="S96" s="14">
        <f t="shared" si="10"/>
        <v>0</v>
      </c>
    </row>
    <row r="97" spans="1:19" ht="12.75" customHeight="1" x14ac:dyDescent="0.2">
      <c r="A97" s="18"/>
      <c r="B97" s="48">
        <v>23</v>
      </c>
      <c r="C97" s="17" t="s">
        <v>53</v>
      </c>
      <c r="D97" s="17"/>
      <c r="E97" s="24">
        <f t="shared" si="11"/>
        <v>1701795.95</v>
      </c>
      <c r="G97" s="14">
        <v>865260.09</v>
      </c>
      <c r="H97" s="13"/>
      <c r="I97" s="14">
        <v>102266.81</v>
      </c>
      <c r="J97" s="13"/>
      <c r="K97" s="14">
        <v>734269.05</v>
      </c>
      <c r="L97" s="13"/>
      <c r="M97" s="14">
        <v>867979.81</v>
      </c>
      <c r="N97" s="13"/>
      <c r="O97" s="14">
        <v>831818.14</v>
      </c>
      <c r="P97" s="13"/>
      <c r="Q97" s="14">
        <v>-1998</v>
      </c>
      <c r="R97" s="11">
        <f t="shared" si="9"/>
        <v>3995.9999999998836</v>
      </c>
      <c r="S97" s="14">
        <f t="shared" si="10"/>
        <v>-1.1641532182693481E-10</v>
      </c>
    </row>
    <row r="98" spans="1:19" ht="12.75" customHeight="1" x14ac:dyDescent="0.2">
      <c r="A98" s="18"/>
      <c r="B98" s="48">
        <v>24</v>
      </c>
      <c r="C98" s="17" t="s">
        <v>54</v>
      </c>
      <c r="D98" s="17"/>
      <c r="E98" s="24">
        <f t="shared" si="11"/>
        <v>0</v>
      </c>
      <c r="G98" s="14">
        <v>0</v>
      </c>
      <c r="H98" s="13"/>
      <c r="I98" s="14">
        <v>0</v>
      </c>
      <c r="J98" s="13"/>
      <c r="K98" s="14">
        <v>0</v>
      </c>
      <c r="L98" s="13"/>
      <c r="M98" s="14">
        <v>0</v>
      </c>
      <c r="N98" s="13"/>
      <c r="O98" s="14">
        <v>0</v>
      </c>
      <c r="P98" s="13"/>
      <c r="Q98" s="14">
        <v>0</v>
      </c>
      <c r="R98" s="11">
        <f t="shared" si="9"/>
        <v>0</v>
      </c>
      <c r="S98" s="14">
        <f t="shared" si="10"/>
        <v>0</v>
      </c>
    </row>
    <row r="99" spans="1:19" ht="12.75" customHeight="1" x14ac:dyDescent="0.2">
      <c r="A99" s="18"/>
      <c r="B99" s="48">
        <v>25</v>
      </c>
      <c r="C99" s="17" t="s">
        <v>55</v>
      </c>
      <c r="D99" s="17"/>
      <c r="E99" s="24">
        <f t="shared" si="11"/>
        <v>4053886.37</v>
      </c>
      <c r="G99" s="14">
        <v>4009122.62</v>
      </c>
      <c r="H99" s="13"/>
      <c r="I99" s="14">
        <v>13488.37</v>
      </c>
      <c r="J99" s="13"/>
      <c r="K99" s="14">
        <v>31275.38</v>
      </c>
      <c r="L99" s="13"/>
      <c r="M99" s="14">
        <v>2918392.54</v>
      </c>
      <c r="N99" s="13"/>
      <c r="O99" s="14">
        <v>1135397.83</v>
      </c>
      <c r="P99" s="13"/>
      <c r="Q99" s="14">
        <v>-96</v>
      </c>
      <c r="R99" s="11">
        <f t="shared" si="9"/>
        <v>192</v>
      </c>
      <c r="S99" s="14">
        <f t="shared" si="10"/>
        <v>0</v>
      </c>
    </row>
    <row r="100" spans="1:19" ht="12.75" customHeight="1" x14ac:dyDescent="0.2">
      <c r="A100" s="18"/>
      <c r="B100" s="48">
        <v>26</v>
      </c>
      <c r="C100" s="17" t="s">
        <v>56</v>
      </c>
      <c r="D100" s="17"/>
      <c r="E100" s="24">
        <f t="shared" si="11"/>
        <v>9928867.0499999989</v>
      </c>
      <c r="G100" s="14">
        <v>9740855.5399999991</v>
      </c>
      <c r="H100" s="13"/>
      <c r="I100" s="14">
        <v>106399.93</v>
      </c>
      <c r="J100" s="13"/>
      <c r="K100" s="14">
        <v>81611.58</v>
      </c>
      <c r="L100" s="13"/>
      <c r="M100" s="14">
        <v>7475227.2400000002</v>
      </c>
      <c r="N100" s="13"/>
      <c r="O100" s="14">
        <v>2453607.81</v>
      </c>
      <c r="P100" s="13"/>
      <c r="Q100" s="14">
        <v>-32</v>
      </c>
      <c r="R100" s="11">
        <f t="shared" si="9"/>
        <v>63.999999998603016</v>
      </c>
      <c r="S100" s="14">
        <f t="shared" si="10"/>
        <v>-1.3969838619232178E-9</v>
      </c>
    </row>
    <row r="101" spans="1:19" ht="12.75" customHeight="1" x14ac:dyDescent="0.2">
      <c r="A101" s="18"/>
      <c r="B101" s="48">
        <v>27</v>
      </c>
      <c r="C101" s="17" t="s">
        <v>57</v>
      </c>
      <c r="D101" s="17"/>
      <c r="E101" s="24">
        <f t="shared" si="11"/>
        <v>144232.16</v>
      </c>
      <c r="G101" s="14">
        <v>111622.67</v>
      </c>
      <c r="H101" s="13"/>
      <c r="I101" s="14">
        <v>25.53</v>
      </c>
      <c r="J101" s="13"/>
      <c r="K101" s="14">
        <v>32583.96</v>
      </c>
      <c r="L101" s="13"/>
      <c r="M101" s="14">
        <v>63228.85</v>
      </c>
      <c r="N101" s="13"/>
      <c r="O101" s="14">
        <v>80803.31</v>
      </c>
      <c r="P101" s="13"/>
      <c r="Q101" s="14">
        <v>-200</v>
      </c>
      <c r="R101" s="11">
        <f t="shared" si="9"/>
        <v>400</v>
      </c>
      <c r="S101" s="14">
        <f t="shared" si="10"/>
        <v>0</v>
      </c>
    </row>
    <row r="102" spans="1:19" ht="12.75" customHeight="1" x14ac:dyDescent="0.2">
      <c r="A102" s="18"/>
      <c r="B102" s="48">
        <v>5</v>
      </c>
      <c r="C102" s="17" t="s">
        <v>257</v>
      </c>
      <c r="D102" s="17"/>
      <c r="E102" s="24">
        <f>SUM(G102:K102)</f>
        <v>99759.41</v>
      </c>
      <c r="G102" s="14">
        <v>3577.07</v>
      </c>
      <c r="H102" s="13"/>
      <c r="I102" s="14">
        <v>96182.34</v>
      </c>
      <c r="J102" s="13"/>
      <c r="K102" s="14">
        <v>0</v>
      </c>
      <c r="L102" s="13"/>
      <c r="M102" s="14">
        <v>58872</v>
      </c>
      <c r="N102" s="13"/>
      <c r="O102" s="14">
        <v>40887.410000000003</v>
      </c>
      <c r="P102" s="13"/>
      <c r="Q102" s="14">
        <v>0</v>
      </c>
      <c r="R102" s="11">
        <f>E102-M102-O102-Q102</f>
        <v>0</v>
      </c>
      <c r="S102" s="14">
        <f t="shared" si="10"/>
        <v>0</v>
      </c>
    </row>
    <row r="103" spans="1:19" ht="12.75" customHeight="1" x14ac:dyDescent="0.2">
      <c r="A103" s="18"/>
      <c r="B103" s="48">
        <v>28</v>
      </c>
      <c r="C103" s="17" t="s">
        <v>58</v>
      </c>
      <c r="D103" s="17"/>
      <c r="E103" s="24">
        <f t="shared" si="11"/>
        <v>8276438.5999999996</v>
      </c>
      <c r="G103" s="14">
        <v>8021864.0099999998</v>
      </c>
      <c r="H103" s="13"/>
      <c r="I103" s="14">
        <v>39712.559999999998</v>
      </c>
      <c r="J103" s="13"/>
      <c r="K103" s="14">
        <v>214862.03</v>
      </c>
      <c r="L103" s="13"/>
      <c r="M103" s="14">
        <v>5724202.6100000003</v>
      </c>
      <c r="N103" s="13"/>
      <c r="O103" s="14">
        <v>2550686.9900000002</v>
      </c>
      <c r="P103" s="13"/>
      <c r="Q103" s="14">
        <v>-1549</v>
      </c>
      <c r="R103" s="11">
        <f t="shared" si="9"/>
        <v>3097.9999999990687</v>
      </c>
      <c r="S103" s="14">
        <f t="shared" si="10"/>
        <v>-9.3132257461547852E-10</v>
      </c>
    </row>
    <row r="104" spans="1:19" ht="12.75" customHeight="1" x14ac:dyDescent="0.2">
      <c r="A104" s="18"/>
      <c r="B104" s="48">
        <v>29</v>
      </c>
      <c r="C104" s="17" t="s">
        <v>59</v>
      </c>
      <c r="D104" s="17"/>
      <c r="E104" s="24">
        <f t="shared" si="11"/>
        <v>2740131.47</v>
      </c>
      <c r="G104" s="14">
        <v>2710397.68</v>
      </c>
      <c r="H104" s="13"/>
      <c r="I104" s="14">
        <v>9853.5</v>
      </c>
      <c r="J104" s="13"/>
      <c r="K104" s="14">
        <v>19880.29</v>
      </c>
      <c r="L104" s="13"/>
      <c r="M104" s="14">
        <v>2029159.37</v>
      </c>
      <c r="N104" s="13"/>
      <c r="O104" s="14">
        <v>710900.1</v>
      </c>
      <c r="P104" s="13"/>
      <c r="Q104" s="14">
        <v>-72</v>
      </c>
      <c r="R104" s="11">
        <f t="shared" si="9"/>
        <v>144.00000000011642</v>
      </c>
      <c r="S104" s="14">
        <f t="shared" si="10"/>
        <v>1.1641532182693481E-10</v>
      </c>
    </row>
    <row r="105" spans="1:19" ht="12.75" customHeight="1" x14ac:dyDescent="0.2">
      <c r="A105" s="18"/>
      <c r="B105" s="48">
        <v>30</v>
      </c>
      <c r="C105" s="17" t="s">
        <v>60</v>
      </c>
      <c r="D105" s="17"/>
      <c r="E105" s="24">
        <f t="shared" si="11"/>
        <v>17399607.559999999</v>
      </c>
      <c r="G105" s="14">
        <v>15206296.789999999</v>
      </c>
      <c r="H105" s="13"/>
      <c r="I105" s="14">
        <v>794289.4</v>
      </c>
      <c r="J105" s="13"/>
      <c r="K105" s="14">
        <v>1399021.37</v>
      </c>
      <c r="L105" s="13"/>
      <c r="M105" s="14">
        <v>11432040.42</v>
      </c>
      <c r="N105" s="13"/>
      <c r="O105" s="14">
        <v>6666637.1100000003</v>
      </c>
      <c r="P105" s="13"/>
      <c r="Q105" s="14">
        <v>699069.97</v>
      </c>
      <c r="R105" s="11">
        <f t="shared" si="9"/>
        <v>-1398139.9400000016</v>
      </c>
      <c r="S105" s="14">
        <f t="shared" si="10"/>
        <v>-1.6298145055770874E-9</v>
      </c>
    </row>
    <row r="106" spans="1:19" ht="12.75" customHeight="1" x14ac:dyDescent="0.2">
      <c r="A106" s="18"/>
      <c r="B106" s="48">
        <v>31</v>
      </c>
      <c r="C106" s="17" t="s">
        <v>61</v>
      </c>
      <c r="D106" s="17"/>
      <c r="E106" s="24">
        <f t="shared" si="11"/>
        <v>4909438.7299999995</v>
      </c>
      <c r="G106" s="14">
        <v>4830890.68</v>
      </c>
      <c r="H106" s="13"/>
      <c r="I106" s="14">
        <v>24735.66</v>
      </c>
      <c r="J106" s="13"/>
      <c r="K106" s="14">
        <v>53812.39</v>
      </c>
      <c r="L106" s="13"/>
      <c r="M106" s="14">
        <v>3553820.84</v>
      </c>
      <c r="N106" s="13"/>
      <c r="O106" s="14">
        <v>1355609.89</v>
      </c>
      <c r="P106" s="13"/>
      <c r="Q106" s="14">
        <v>-8</v>
      </c>
      <c r="R106" s="11">
        <f t="shared" si="9"/>
        <v>15.999999999767169</v>
      </c>
      <c r="S106" s="14">
        <f t="shared" si="10"/>
        <v>-2.3283064365386963E-10</v>
      </c>
    </row>
    <row r="107" spans="1:19" ht="12.75" customHeight="1" x14ac:dyDescent="0.2">
      <c r="A107" s="18"/>
      <c r="B107" s="48">
        <v>32</v>
      </c>
      <c r="C107" s="17" t="s">
        <v>62</v>
      </c>
      <c r="D107" s="17"/>
      <c r="E107" s="24">
        <f t="shared" si="11"/>
        <v>9836558.6099999994</v>
      </c>
      <c r="G107" s="14">
        <v>9650055.6699999999</v>
      </c>
      <c r="H107" s="13"/>
      <c r="I107" s="14">
        <v>140713.65</v>
      </c>
      <c r="J107" s="13"/>
      <c r="K107" s="14">
        <v>45789.29</v>
      </c>
      <c r="L107" s="13"/>
      <c r="M107" s="14">
        <v>7144681.1699999999</v>
      </c>
      <c r="N107" s="13"/>
      <c r="O107" s="14">
        <v>3054723.44</v>
      </c>
      <c r="P107" s="13"/>
      <c r="Q107" s="14">
        <v>362846</v>
      </c>
      <c r="R107" s="11">
        <f t="shared" si="9"/>
        <v>-725692.00000000047</v>
      </c>
      <c r="S107" s="14">
        <f t="shared" si="10"/>
        <v>-4.6566128730773926E-10</v>
      </c>
    </row>
    <row r="108" spans="1:19" ht="12.75" customHeight="1" x14ac:dyDescent="0.2">
      <c r="A108" s="18"/>
      <c r="B108" s="48">
        <v>33</v>
      </c>
      <c r="C108" s="17" t="s">
        <v>63</v>
      </c>
      <c r="D108" s="17"/>
      <c r="E108" s="24">
        <f t="shared" si="11"/>
        <v>6786474.1900000004</v>
      </c>
      <c r="G108" s="14">
        <v>6132108.6500000004</v>
      </c>
      <c r="H108" s="13"/>
      <c r="I108" s="14">
        <v>16962.61</v>
      </c>
      <c r="J108" s="13"/>
      <c r="K108" s="14">
        <v>637402.93000000005</v>
      </c>
      <c r="L108" s="13"/>
      <c r="M108" s="14">
        <v>4826845.75</v>
      </c>
      <c r="N108" s="13"/>
      <c r="O108" s="14">
        <v>1958461.4399999999</v>
      </c>
      <c r="P108" s="13"/>
      <c r="Q108" s="14">
        <v>-1167</v>
      </c>
      <c r="R108" s="11">
        <f t="shared" si="9"/>
        <v>2334.0000000004657</v>
      </c>
      <c r="S108" s="14">
        <f t="shared" si="10"/>
        <v>4.6566128730773926E-10</v>
      </c>
    </row>
    <row r="109" spans="1:19" ht="12.75" customHeight="1" x14ac:dyDescent="0.2">
      <c r="A109" s="18"/>
      <c r="B109" s="48">
        <v>34</v>
      </c>
      <c r="C109" s="17" t="s">
        <v>64</v>
      </c>
      <c r="D109" s="17"/>
      <c r="E109" s="24">
        <f t="shared" si="11"/>
        <v>11348126.939999999</v>
      </c>
      <c r="G109" s="14">
        <v>11093395.65</v>
      </c>
      <c r="H109" s="13"/>
      <c r="I109" s="14">
        <v>60539.85</v>
      </c>
      <c r="J109" s="13"/>
      <c r="K109" s="14">
        <v>194191.44</v>
      </c>
      <c r="L109" s="13"/>
      <c r="M109" s="14">
        <v>8240221.5700000003</v>
      </c>
      <c r="N109" s="13"/>
      <c r="O109" s="14">
        <v>3104820.37</v>
      </c>
      <c r="P109" s="13"/>
      <c r="Q109" s="14">
        <v>-3085</v>
      </c>
      <c r="R109" s="11">
        <f t="shared" si="9"/>
        <v>6169.9999999990687</v>
      </c>
      <c r="S109" s="14">
        <f t="shared" si="10"/>
        <v>-9.3132257461547852E-10</v>
      </c>
    </row>
    <row r="110" spans="1:19" ht="12.75" customHeight="1" x14ac:dyDescent="0.2">
      <c r="A110" s="18"/>
      <c r="B110" s="48">
        <v>35</v>
      </c>
      <c r="C110" s="17" t="s">
        <v>65</v>
      </c>
      <c r="D110" s="17"/>
      <c r="E110" s="24">
        <f t="shared" si="11"/>
        <v>3839076.15</v>
      </c>
      <c r="G110" s="14">
        <v>3720475.4</v>
      </c>
      <c r="H110" s="13"/>
      <c r="I110" s="14">
        <v>56746.67</v>
      </c>
      <c r="J110" s="13"/>
      <c r="K110" s="14">
        <v>61854.080000000002</v>
      </c>
      <c r="L110" s="13"/>
      <c r="M110" s="14">
        <v>2799135.57</v>
      </c>
      <c r="N110" s="13"/>
      <c r="O110" s="14">
        <v>1039888.58</v>
      </c>
      <c r="P110" s="13"/>
      <c r="Q110" s="14">
        <v>-52</v>
      </c>
      <c r="R110" s="11">
        <f t="shared" si="9"/>
        <v>104.00000000011642</v>
      </c>
      <c r="S110" s="14">
        <f t="shared" si="10"/>
        <v>1.1641532182693481E-10</v>
      </c>
    </row>
    <row r="111" spans="1:19" ht="12.75" customHeight="1" x14ac:dyDescent="0.2">
      <c r="A111" s="18"/>
      <c r="B111" s="48">
        <v>36</v>
      </c>
      <c r="C111" s="17" t="s">
        <v>258</v>
      </c>
      <c r="D111" s="17"/>
      <c r="E111" s="24">
        <f t="shared" si="11"/>
        <v>19709.009999999998</v>
      </c>
      <c r="G111" s="14">
        <v>1418.76</v>
      </c>
      <c r="H111" s="13"/>
      <c r="I111" s="14">
        <v>17321.580000000002</v>
      </c>
      <c r="J111" s="13"/>
      <c r="K111" s="14">
        <v>968.67</v>
      </c>
      <c r="L111" s="13"/>
      <c r="M111" s="14">
        <v>319</v>
      </c>
      <c r="N111" s="13"/>
      <c r="O111" s="14">
        <v>18718.009999999998</v>
      </c>
      <c r="P111" s="13"/>
      <c r="Q111" s="14">
        <v>-672</v>
      </c>
      <c r="R111" s="11">
        <f t="shared" si="9"/>
        <v>1344</v>
      </c>
      <c r="S111" s="14">
        <f t="shared" si="10"/>
        <v>0</v>
      </c>
    </row>
    <row r="112" spans="1:19" ht="12.75" customHeight="1" x14ac:dyDescent="0.2">
      <c r="A112" s="18"/>
      <c r="B112" s="48">
        <v>37</v>
      </c>
      <c r="C112" s="17" t="s">
        <v>66</v>
      </c>
      <c r="D112" s="17"/>
      <c r="E112" s="24">
        <f t="shared" si="11"/>
        <v>5991337.1699999999</v>
      </c>
      <c r="G112" s="14">
        <v>5813022.3799999999</v>
      </c>
      <c r="H112" s="13"/>
      <c r="I112" s="14">
        <v>105508.72</v>
      </c>
      <c r="J112" s="13"/>
      <c r="K112" s="14">
        <v>72806.070000000007</v>
      </c>
      <c r="L112" s="13"/>
      <c r="M112" s="14">
        <v>4488690.67</v>
      </c>
      <c r="N112" s="13"/>
      <c r="O112" s="14">
        <v>1502040.5</v>
      </c>
      <c r="P112" s="13"/>
      <c r="Q112" s="14">
        <v>-606</v>
      </c>
      <c r="R112" s="11">
        <f t="shared" si="9"/>
        <v>1212</v>
      </c>
      <c r="S112" s="14">
        <f t="shared" si="10"/>
        <v>0</v>
      </c>
    </row>
    <row r="113" spans="1:19" ht="12.75" customHeight="1" x14ac:dyDescent="0.2">
      <c r="A113" s="18"/>
      <c r="B113" s="48">
        <v>38</v>
      </c>
      <c r="C113" s="17" t="s">
        <v>67</v>
      </c>
      <c r="D113" s="17"/>
      <c r="E113" s="24">
        <f t="shared" si="11"/>
        <v>8711.81</v>
      </c>
      <c r="G113" s="14">
        <v>7307.63</v>
      </c>
      <c r="H113" s="13"/>
      <c r="I113" s="14">
        <v>1404.18</v>
      </c>
      <c r="J113" s="13"/>
      <c r="K113" s="14">
        <v>0</v>
      </c>
      <c r="L113" s="13"/>
      <c r="M113" s="14">
        <v>2903.12</v>
      </c>
      <c r="N113" s="13"/>
      <c r="O113" s="14">
        <v>5808.69</v>
      </c>
      <c r="P113" s="13"/>
      <c r="Q113" s="14">
        <v>0</v>
      </c>
      <c r="R113" s="11">
        <f t="shared" si="9"/>
        <v>0</v>
      </c>
      <c r="S113" s="14">
        <f t="shared" si="10"/>
        <v>0</v>
      </c>
    </row>
    <row r="114" spans="1:19" ht="12.75" customHeight="1" x14ac:dyDescent="0.2">
      <c r="A114" s="18"/>
      <c r="B114" s="48">
        <v>39</v>
      </c>
      <c r="C114" s="17" t="s">
        <v>217</v>
      </c>
      <c r="D114" s="17"/>
      <c r="E114" s="49">
        <f t="shared" si="11"/>
        <v>2094077.33</v>
      </c>
      <c r="G114" s="14">
        <v>2065993.81</v>
      </c>
      <c r="H114" s="13"/>
      <c r="I114" s="14">
        <v>24483.77</v>
      </c>
      <c r="J114" s="13"/>
      <c r="K114" s="14">
        <v>3599.75</v>
      </c>
      <c r="L114" s="13"/>
      <c r="M114" s="14">
        <v>1563002.64</v>
      </c>
      <c r="N114" s="13"/>
      <c r="O114" s="14">
        <v>531074.68999999994</v>
      </c>
      <c r="P114" s="13"/>
      <c r="Q114" s="14">
        <v>0</v>
      </c>
      <c r="R114" s="11">
        <f t="shared" si="9"/>
        <v>2.3283064365386963E-10</v>
      </c>
      <c r="S114" s="14">
        <f t="shared" si="10"/>
        <v>2.3283064365386963E-10</v>
      </c>
    </row>
    <row r="115" spans="1:19" s="57" customFormat="1" ht="12.75" customHeight="1" x14ac:dyDescent="0.2">
      <c r="A115" s="53"/>
      <c r="B115" s="54">
        <v>40</v>
      </c>
      <c r="C115" s="55" t="s">
        <v>68</v>
      </c>
      <c r="D115" s="56"/>
      <c r="E115" s="11">
        <f>G115+I115+K115</f>
        <v>5432324.9999999991</v>
      </c>
      <c r="F115" s="52"/>
      <c r="G115" s="14">
        <v>5377139.8099999996</v>
      </c>
      <c r="H115" s="13"/>
      <c r="I115" s="14">
        <v>29372.52</v>
      </c>
      <c r="J115" s="13"/>
      <c r="K115" s="14">
        <v>25812.67</v>
      </c>
      <c r="L115" s="13"/>
      <c r="M115" s="14">
        <v>3793283.19</v>
      </c>
      <c r="N115" s="13"/>
      <c r="O115" s="14">
        <v>1638825.81</v>
      </c>
      <c r="P115" s="13"/>
      <c r="Q115" s="14">
        <v>-216</v>
      </c>
      <c r="R115" s="11">
        <f>E115-M115-O115-Q115</f>
        <v>431.99999999906868</v>
      </c>
      <c r="S115" s="14">
        <f t="shared" si="10"/>
        <v>-9.3132257461547852E-10</v>
      </c>
    </row>
    <row r="116" spans="1:19" ht="12.75" customHeight="1" x14ac:dyDescent="0.2">
      <c r="A116" s="18"/>
      <c r="B116" s="48">
        <v>40</v>
      </c>
      <c r="C116" s="17" t="s">
        <v>272</v>
      </c>
      <c r="D116" s="1"/>
      <c r="E116" s="16">
        <f>G116+I116+K116</f>
        <v>0</v>
      </c>
      <c r="G116" s="15">
        <v>-108561840.37</v>
      </c>
      <c r="H116" s="13"/>
      <c r="I116" s="15">
        <v>108561840.37</v>
      </c>
      <c r="J116" s="13"/>
      <c r="K116" s="15">
        <v>0</v>
      </c>
      <c r="L116" s="13"/>
      <c r="M116" s="15">
        <v>0</v>
      </c>
      <c r="N116" s="13"/>
      <c r="O116" s="15">
        <v>0</v>
      </c>
      <c r="P116" s="13"/>
      <c r="Q116" s="15">
        <v>0</v>
      </c>
      <c r="R116" s="11">
        <f>E116-M116-O116-Q116</f>
        <v>0</v>
      </c>
      <c r="S116" s="14">
        <f t="shared" si="10"/>
        <v>0</v>
      </c>
    </row>
    <row r="117" spans="1:19" ht="12.75" customHeight="1" x14ac:dyDescent="0.2">
      <c r="A117" s="18"/>
      <c r="B117" s="48"/>
    </row>
    <row r="118" spans="1:19" ht="12.75" customHeight="1" x14ac:dyDescent="0.2">
      <c r="A118" s="18"/>
      <c r="B118" s="18"/>
      <c r="C118" s="18"/>
      <c r="D118" s="17" t="s">
        <v>2</v>
      </c>
      <c r="E118" s="19">
        <f>SUM(E76:E116)</f>
        <v>222047761.37999997</v>
      </c>
      <c r="G118" s="19">
        <f>SUM(G76:G116)</f>
        <v>102347880.53999996</v>
      </c>
      <c r="I118" s="19">
        <f>SUM(I76:I116)</f>
        <v>113576465.33</v>
      </c>
      <c r="K118" s="19">
        <f>SUM(K76:K116)</f>
        <v>6123415.5100000007</v>
      </c>
      <c r="M118" s="19">
        <f>SUM(M76:M116)</f>
        <v>156251682.39999998</v>
      </c>
      <c r="O118" s="19">
        <f>SUM(O76:O116)</f>
        <v>67759930.279999971</v>
      </c>
      <c r="Q118" s="19">
        <f>SUM(Q76:Q116)</f>
        <v>1963851.3000000003</v>
      </c>
      <c r="R118" s="11">
        <f>E118-M118-O118-Q118</f>
        <v>-3927702.5999999824</v>
      </c>
      <c r="S118" s="14">
        <f>E118-M118-O118+Q118</f>
        <v>1.8160790205001831E-8</v>
      </c>
    </row>
    <row r="119" spans="1:19" ht="12.75" customHeight="1" x14ac:dyDescent="0.2">
      <c r="A119" s="48"/>
    </row>
    <row r="120" spans="1:19" ht="12.75" customHeight="1" x14ac:dyDescent="0.2">
      <c r="A120" s="18"/>
      <c r="B120" s="17" t="s">
        <v>14</v>
      </c>
      <c r="G120" s="58"/>
      <c r="H120" s="58"/>
      <c r="I120" s="58"/>
      <c r="J120" s="58"/>
      <c r="K120" s="58"/>
      <c r="L120" s="58"/>
      <c r="M120" s="58"/>
      <c r="N120" s="58"/>
      <c r="O120" s="58"/>
    </row>
    <row r="121" spans="1:19" ht="12.75" customHeight="1" x14ac:dyDescent="0.2">
      <c r="A121" s="18"/>
      <c r="B121" s="18">
        <v>1</v>
      </c>
      <c r="C121" s="17" t="s">
        <v>32</v>
      </c>
      <c r="D121" s="17"/>
      <c r="E121" s="24">
        <f t="shared" ref="E121:E140" si="12">SUM(G121:K121)</f>
        <v>122377.17</v>
      </c>
      <c r="G121" s="14">
        <v>41100.629999999997</v>
      </c>
      <c r="H121" s="13"/>
      <c r="I121" s="14">
        <v>64696.82</v>
      </c>
      <c r="J121" s="13"/>
      <c r="K121" s="14">
        <v>16579.72</v>
      </c>
      <c r="L121" s="13"/>
      <c r="M121" s="14">
        <v>58669.93</v>
      </c>
      <c r="N121" s="13"/>
      <c r="O121" s="14">
        <v>63707.24</v>
      </c>
      <c r="P121" s="13"/>
      <c r="Q121" s="14">
        <v>0</v>
      </c>
      <c r="R121" s="11">
        <f t="shared" ref="R121:R175" si="13">E121-M121-O121-Q121</f>
        <v>0</v>
      </c>
      <c r="S121" s="14">
        <f t="shared" ref="S121:S159" si="14">E121-M121-O121+Q121</f>
        <v>0</v>
      </c>
    </row>
    <row r="122" spans="1:19" ht="12.75" customHeight="1" x14ac:dyDescent="0.2">
      <c r="A122" s="18"/>
      <c r="B122" s="18">
        <v>2</v>
      </c>
      <c r="C122" s="17" t="s">
        <v>33</v>
      </c>
      <c r="D122" s="17"/>
      <c r="E122" s="24">
        <f t="shared" si="12"/>
        <v>33657.869999999995</v>
      </c>
      <c r="G122" s="14">
        <v>32657.87</v>
      </c>
      <c r="H122" s="13"/>
      <c r="I122" s="14">
        <v>1000</v>
      </c>
      <c r="J122" s="13"/>
      <c r="K122" s="14">
        <v>0</v>
      </c>
      <c r="L122" s="13"/>
      <c r="M122" s="14">
        <v>2416</v>
      </c>
      <c r="N122" s="13"/>
      <c r="O122" s="14">
        <v>31241.87</v>
      </c>
      <c r="P122" s="13"/>
      <c r="Q122" s="14">
        <v>0</v>
      </c>
      <c r="R122" s="11">
        <f t="shared" si="13"/>
        <v>-3.637978807091713E-12</v>
      </c>
      <c r="S122" s="14">
        <f t="shared" si="14"/>
        <v>-3.637978807091713E-12</v>
      </c>
    </row>
    <row r="123" spans="1:19" ht="12.75" customHeight="1" x14ac:dyDescent="0.2">
      <c r="A123" s="18"/>
      <c r="B123" s="18">
        <v>3</v>
      </c>
      <c r="C123" s="17" t="s">
        <v>69</v>
      </c>
      <c r="D123" s="17"/>
      <c r="E123" s="24">
        <f t="shared" si="12"/>
        <v>0</v>
      </c>
      <c r="G123" s="14">
        <v>0</v>
      </c>
      <c r="H123" s="13"/>
      <c r="I123" s="14">
        <v>0</v>
      </c>
      <c r="J123" s="13"/>
      <c r="K123" s="14">
        <v>0</v>
      </c>
      <c r="L123" s="13"/>
      <c r="M123" s="14">
        <v>0</v>
      </c>
      <c r="N123" s="13"/>
      <c r="O123" s="14">
        <v>0</v>
      </c>
      <c r="P123" s="13"/>
      <c r="Q123" s="14">
        <v>0</v>
      </c>
      <c r="R123" s="11">
        <f t="shared" si="13"/>
        <v>0</v>
      </c>
      <c r="S123" s="14">
        <f t="shared" si="14"/>
        <v>0</v>
      </c>
    </row>
    <row r="124" spans="1:19" ht="12.75" customHeight="1" x14ac:dyDescent="0.2">
      <c r="A124" s="18"/>
      <c r="B124" s="18">
        <v>4</v>
      </c>
      <c r="C124" s="17" t="s">
        <v>34</v>
      </c>
      <c r="D124" s="17"/>
      <c r="E124" s="24">
        <f t="shared" si="12"/>
        <v>8386.2799999999988</v>
      </c>
      <c r="G124" s="14">
        <v>5468.79</v>
      </c>
      <c r="H124" s="13"/>
      <c r="I124" s="14">
        <v>0</v>
      </c>
      <c r="J124" s="13"/>
      <c r="K124" s="14">
        <v>2917.49</v>
      </c>
      <c r="L124" s="13"/>
      <c r="M124" s="14">
        <v>0</v>
      </c>
      <c r="N124" s="13"/>
      <c r="O124" s="14">
        <v>8386.2800000000007</v>
      </c>
      <c r="P124" s="13"/>
      <c r="Q124" s="14">
        <v>0</v>
      </c>
      <c r="R124" s="11">
        <f t="shared" si="13"/>
        <v>-1.8189894035458565E-12</v>
      </c>
      <c r="S124" s="14">
        <f t="shared" si="14"/>
        <v>-1.8189894035458565E-12</v>
      </c>
    </row>
    <row r="125" spans="1:19" ht="12.75" customHeight="1" x14ac:dyDescent="0.2">
      <c r="A125" s="18"/>
      <c r="B125" s="18">
        <v>5</v>
      </c>
      <c r="C125" s="17" t="s">
        <v>35</v>
      </c>
      <c r="D125" s="17"/>
      <c r="E125" s="24">
        <f t="shared" si="12"/>
        <v>16538.099999999999</v>
      </c>
      <c r="G125" s="14">
        <v>14690.1</v>
      </c>
      <c r="H125" s="13"/>
      <c r="I125" s="14">
        <v>1848</v>
      </c>
      <c r="J125" s="13"/>
      <c r="K125" s="14">
        <v>0</v>
      </c>
      <c r="L125" s="13"/>
      <c r="M125" s="14">
        <v>3780</v>
      </c>
      <c r="N125" s="13"/>
      <c r="O125" s="14">
        <v>12758.1</v>
      </c>
      <c r="P125" s="13"/>
      <c r="Q125" s="14">
        <v>0</v>
      </c>
      <c r="R125" s="11">
        <f t="shared" si="13"/>
        <v>-1.8189894035458565E-12</v>
      </c>
      <c r="S125" s="14">
        <f t="shared" si="14"/>
        <v>-1.8189894035458565E-12</v>
      </c>
    </row>
    <row r="126" spans="1:19" ht="12.75" customHeight="1" x14ac:dyDescent="0.2">
      <c r="A126" s="18"/>
      <c r="B126" s="18">
        <v>6</v>
      </c>
      <c r="C126" s="17" t="s">
        <v>36</v>
      </c>
      <c r="D126" s="17"/>
      <c r="E126" s="24">
        <f t="shared" si="12"/>
        <v>3595920.0500000003</v>
      </c>
      <c r="G126" s="14">
        <v>107796.75</v>
      </c>
      <c r="H126" s="13"/>
      <c r="I126" s="14">
        <v>7947.43</v>
      </c>
      <c r="J126" s="13"/>
      <c r="K126" s="14">
        <v>3480175.87</v>
      </c>
      <c r="L126" s="13"/>
      <c r="M126" s="14">
        <v>2209626.2000000002</v>
      </c>
      <c r="N126" s="13"/>
      <c r="O126" s="14">
        <v>1385873.85</v>
      </c>
      <c r="P126" s="13"/>
      <c r="Q126" s="14">
        <v>-420</v>
      </c>
      <c r="R126" s="11">
        <f t="shared" si="13"/>
        <v>840</v>
      </c>
      <c r="S126" s="14">
        <f t="shared" si="14"/>
        <v>0</v>
      </c>
    </row>
    <row r="127" spans="1:19" ht="12.75" customHeight="1" x14ac:dyDescent="0.2">
      <c r="A127" s="18"/>
      <c r="B127" s="18">
        <v>7</v>
      </c>
      <c r="C127" s="17" t="s">
        <v>37</v>
      </c>
      <c r="D127" s="17"/>
      <c r="E127" s="24">
        <f t="shared" si="12"/>
        <v>600.55999999999995</v>
      </c>
      <c r="G127" s="14">
        <v>600.55999999999995</v>
      </c>
      <c r="H127" s="13"/>
      <c r="I127" s="14">
        <v>0</v>
      </c>
      <c r="J127" s="13"/>
      <c r="K127" s="14">
        <v>0</v>
      </c>
      <c r="L127" s="13"/>
      <c r="M127" s="14">
        <v>0</v>
      </c>
      <c r="N127" s="13"/>
      <c r="O127" s="14">
        <v>600.55999999999995</v>
      </c>
      <c r="P127" s="13"/>
      <c r="Q127" s="14">
        <v>0</v>
      </c>
      <c r="R127" s="11">
        <f t="shared" si="13"/>
        <v>0</v>
      </c>
      <c r="S127" s="14">
        <f t="shared" si="14"/>
        <v>0</v>
      </c>
    </row>
    <row r="128" spans="1:19" ht="12.75" customHeight="1" x14ac:dyDescent="0.2">
      <c r="A128" s="18"/>
      <c r="B128" s="18">
        <v>8</v>
      </c>
      <c r="C128" s="17" t="s">
        <v>38</v>
      </c>
      <c r="D128" s="17"/>
      <c r="E128" s="24">
        <f t="shared" si="12"/>
        <v>4980098.45</v>
      </c>
      <c r="G128" s="14">
        <v>63968.09</v>
      </c>
      <c r="H128" s="13"/>
      <c r="I128" s="14">
        <v>39159.99</v>
      </c>
      <c r="J128" s="13"/>
      <c r="K128" s="14">
        <v>4876970.37</v>
      </c>
      <c r="L128" s="13"/>
      <c r="M128" s="14">
        <v>2286521.86</v>
      </c>
      <c r="N128" s="13"/>
      <c r="O128" s="14">
        <v>2693536.59</v>
      </c>
      <c r="P128" s="13"/>
      <c r="Q128" s="14">
        <v>-40</v>
      </c>
      <c r="R128" s="11">
        <f t="shared" si="13"/>
        <v>80.000000000465661</v>
      </c>
      <c r="S128" s="14">
        <f t="shared" si="14"/>
        <v>4.6566128730773926E-10</v>
      </c>
    </row>
    <row r="129" spans="1:19" ht="12.75" customHeight="1" x14ac:dyDescent="0.2">
      <c r="A129" s="18"/>
      <c r="B129" s="18">
        <v>9</v>
      </c>
      <c r="C129" s="17" t="s">
        <v>39</v>
      </c>
      <c r="D129" s="17"/>
      <c r="E129" s="24">
        <f t="shared" si="12"/>
        <v>22001.39</v>
      </c>
      <c r="G129" s="14">
        <v>5376.02</v>
      </c>
      <c r="H129" s="13"/>
      <c r="I129" s="14">
        <v>914.75</v>
      </c>
      <c r="J129" s="13"/>
      <c r="K129" s="14">
        <v>15710.62</v>
      </c>
      <c r="L129" s="13"/>
      <c r="M129" s="14">
        <v>400</v>
      </c>
      <c r="N129" s="13"/>
      <c r="O129" s="14">
        <v>21601.39</v>
      </c>
      <c r="P129" s="13"/>
      <c r="Q129" s="14">
        <v>0</v>
      </c>
      <c r="R129" s="11">
        <f t="shared" si="13"/>
        <v>0</v>
      </c>
      <c r="S129" s="14">
        <f t="shared" si="14"/>
        <v>0</v>
      </c>
    </row>
    <row r="130" spans="1:19" ht="12.75" customHeight="1" x14ac:dyDescent="0.2">
      <c r="A130" s="18"/>
      <c r="B130" s="18">
        <v>10</v>
      </c>
      <c r="C130" s="17" t="s">
        <v>40</v>
      </c>
      <c r="D130" s="17"/>
      <c r="E130" s="24">
        <f t="shared" si="12"/>
        <v>3579.31</v>
      </c>
      <c r="G130" s="14">
        <v>3579.31</v>
      </c>
      <c r="H130" s="13"/>
      <c r="I130" s="14">
        <v>0</v>
      </c>
      <c r="J130" s="13"/>
      <c r="K130" s="14">
        <v>0</v>
      </c>
      <c r="L130" s="13"/>
      <c r="M130" s="14">
        <v>3750</v>
      </c>
      <c r="N130" s="13"/>
      <c r="O130" s="14">
        <v>-170.69</v>
      </c>
      <c r="P130" s="13"/>
      <c r="Q130" s="14">
        <v>0</v>
      </c>
      <c r="R130" s="11">
        <f t="shared" si="13"/>
        <v>-5.6843418860808015E-14</v>
      </c>
      <c r="S130" s="14">
        <f t="shared" si="14"/>
        <v>-5.6843418860808015E-14</v>
      </c>
    </row>
    <row r="131" spans="1:19" ht="12.75" customHeight="1" x14ac:dyDescent="0.2">
      <c r="A131" s="18"/>
      <c r="B131" s="18">
        <v>11</v>
      </c>
      <c r="C131" s="17" t="s">
        <v>177</v>
      </c>
      <c r="D131" s="17"/>
      <c r="E131" s="24">
        <f t="shared" si="12"/>
        <v>19593.93</v>
      </c>
      <c r="G131" s="14">
        <v>19015.810000000001</v>
      </c>
      <c r="H131" s="13"/>
      <c r="I131" s="14">
        <v>347.55</v>
      </c>
      <c r="J131" s="13"/>
      <c r="K131" s="14">
        <v>230.57</v>
      </c>
      <c r="L131" s="13"/>
      <c r="M131" s="14">
        <v>2285.1999999999998</v>
      </c>
      <c r="N131" s="13"/>
      <c r="O131" s="14">
        <v>17308.73</v>
      </c>
      <c r="P131" s="13"/>
      <c r="Q131" s="14">
        <v>0</v>
      </c>
      <c r="R131" s="11">
        <f t="shared" si="13"/>
        <v>0</v>
      </c>
      <c r="S131" s="14">
        <f t="shared" si="14"/>
        <v>0</v>
      </c>
    </row>
    <row r="132" spans="1:19" ht="12.75" customHeight="1" x14ac:dyDescent="0.2">
      <c r="A132" s="18"/>
      <c r="B132" s="18">
        <v>12</v>
      </c>
      <c r="C132" s="17" t="s">
        <v>41</v>
      </c>
      <c r="D132" s="17"/>
      <c r="E132" s="24">
        <f t="shared" si="12"/>
        <v>25367.670000000002</v>
      </c>
      <c r="G132" s="14">
        <v>25266.99</v>
      </c>
      <c r="H132" s="13"/>
      <c r="I132" s="14">
        <v>100.68</v>
      </c>
      <c r="J132" s="13"/>
      <c r="K132" s="14">
        <v>0</v>
      </c>
      <c r="L132" s="13"/>
      <c r="M132" s="14">
        <v>4494.6000000000004</v>
      </c>
      <c r="N132" s="13"/>
      <c r="O132" s="14">
        <v>20873.07</v>
      </c>
      <c r="P132" s="13"/>
      <c r="Q132" s="14">
        <v>0</v>
      </c>
      <c r="R132" s="11">
        <f t="shared" si="13"/>
        <v>0</v>
      </c>
      <c r="S132" s="14">
        <f t="shared" si="14"/>
        <v>0</v>
      </c>
    </row>
    <row r="133" spans="1:19" ht="12.75" customHeight="1" x14ac:dyDescent="0.2">
      <c r="A133" s="18"/>
      <c r="B133" s="18">
        <v>13</v>
      </c>
      <c r="C133" s="17" t="s">
        <v>42</v>
      </c>
      <c r="D133" s="17"/>
      <c r="E133" s="24">
        <f t="shared" si="12"/>
        <v>18850.52</v>
      </c>
      <c r="G133" s="14">
        <v>18850.52</v>
      </c>
      <c r="H133" s="13"/>
      <c r="I133" s="14">
        <v>0</v>
      </c>
      <c r="J133" s="13"/>
      <c r="K133" s="14">
        <v>0</v>
      </c>
      <c r="L133" s="13"/>
      <c r="M133" s="14">
        <v>2390</v>
      </c>
      <c r="N133" s="13"/>
      <c r="O133" s="14">
        <v>16460.52</v>
      </c>
      <c r="P133" s="13"/>
      <c r="Q133" s="14">
        <v>0</v>
      </c>
      <c r="R133" s="11">
        <f t="shared" si="13"/>
        <v>0</v>
      </c>
      <c r="S133" s="14">
        <f t="shared" si="14"/>
        <v>0</v>
      </c>
    </row>
    <row r="134" spans="1:19" ht="12.75" customHeight="1" x14ac:dyDescent="0.2">
      <c r="A134" s="18"/>
      <c r="B134" s="18">
        <v>14</v>
      </c>
      <c r="C134" s="17" t="s">
        <v>43</v>
      </c>
      <c r="D134" s="17"/>
      <c r="E134" s="24">
        <f t="shared" si="12"/>
        <v>474730.57</v>
      </c>
      <c r="G134" s="14">
        <v>301080.46000000002</v>
      </c>
      <c r="H134" s="13"/>
      <c r="I134" s="14">
        <v>2897.16</v>
      </c>
      <c r="J134" s="13"/>
      <c r="K134" s="14">
        <v>170752.95</v>
      </c>
      <c r="L134" s="13"/>
      <c r="M134" s="14">
        <v>234583.02</v>
      </c>
      <c r="N134" s="13"/>
      <c r="O134" s="14">
        <v>239875.55</v>
      </c>
      <c r="P134" s="13"/>
      <c r="Q134" s="14">
        <v>-272</v>
      </c>
      <c r="R134" s="11">
        <f t="shared" si="13"/>
        <v>544.0000000000291</v>
      </c>
      <c r="S134" s="14">
        <f t="shared" si="14"/>
        <v>2.9103830456733704E-11</v>
      </c>
    </row>
    <row r="135" spans="1:19" ht="12.75" customHeight="1" x14ac:dyDescent="0.2">
      <c r="A135" s="18"/>
      <c r="B135" s="18">
        <v>15</v>
      </c>
      <c r="C135" s="17" t="s">
        <v>44</v>
      </c>
      <c r="D135" s="17"/>
      <c r="E135" s="24">
        <f t="shared" si="12"/>
        <v>26562.61</v>
      </c>
      <c r="G135" s="14">
        <v>28649.69</v>
      </c>
      <c r="H135" s="13"/>
      <c r="I135" s="14">
        <v>-2437.08</v>
      </c>
      <c r="J135" s="13"/>
      <c r="K135" s="14">
        <v>350</v>
      </c>
      <c r="L135" s="13"/>
      <c r="M135" s="14">
        <v>9453.0300000000007</v>
      </c>
      <c r="N135" s="13"/>
      <c r="O135" s="14">
        <v>17109.580000000002</v>
      </c>
      <c r="P135" s="13"/>
      <c r="Q135" s="14">
        <v>0</v>
      </c>
      <c r="R135" s="11">
        <f t="shared" si="13"/>
        <v>0</v>
      </c>
      <c r="S135" s="14">
        <f t="shared" si="14"/>
        <v>0</v>
      </c>
    </row>
    <row r="136" spans="1:19" ht="12.75" customHeight="1" x14ac:dyDescent="0.2">
      <c r="A136" s="18"/>
      <c r="B136" s="18">
        <v>16</v>
      </c>
      <c r="C136" s="17" t="s">
        <v>45</v>
      </c>
      <c r="D136" s="17"/>
      <c r="E136" s="24">
        <f t="shared" si="12"/>
        <v>10623.11</v>
      </c>
      <c r="G136" s="14">
        <v>7619.47</v>
      </c>
      <c r="H136" s="13"/>
      <c r="I136" s="14">
        <v>3003.64</v>
      </c>
      <c r="J136" s="13"/>
      <c r="K136" s="14">
        <v>0</v>
      </c>
      <c r="L136" s="13"/>
      <c r="M136" s="14">
        <v>2422.75</v>
      </c>
      <c r="N136" s="13"/>
      <c r="O136" s="14">
        <v>8200.36</v>
      </c>
      <c r="P136" s="13"/>
      <c r="Q136" s="14">
        <v>0</v>
      </c>
      <c r="R136" s="11">
        <f t="shared" si="13"/>
        <v>0</v>
      </c>
      <c r="S136" s="14">
        <f t="shared" si="14"/>
        <v>0</v>
      </c>
    </row>
    <row r="137" spans="1:19" ht="12.75" customHeight="1" x14ac:dyDescent="0.2">
      <c r="A137" s="18"/>
      <c r="B137" s="18">
        <v>17</v>
      </c>
      <c r="C137" s="17" t="s">
        <v>46</v>
      </c>
      <c r="D137" s="17"/>
      <c r="E137" s="24">
        <f t="shared" si="12"/>
        <v>4918.25</v>
      </c>
      <c r="G137" s="14">
        <v>4514.8</v>
      </c>
      <c r="H137" s="13"/>
      <c r="I137" s="14">
        <v>403.45</v>
      </c>
      <c r="J137" s="13"/>
      <c r="K137" s="14">
        <v>0</v>
      </c>
      <c r="L137" s="13"/>
      <c r="M137" s="14">
        <v>1060.8</v>
      </c>
      <c r="N137" s="13"/>
      <c r="O137" s="14">
        <v>3857.45</v>
      </c>
      <c r="P137" s="13"/>
      <c r="Q137" s="14">
        <v>0</v>
      </c>
      <c r="R137" s="11">
        <f t="shared" si="13"/>
        <v>0</v>
      </c>
      <c r="S137" s="14">
        <f t="shared" si="14"/>
        <v>0</v>
      </c>
    </row>
    <row r="138" spans="1:19" ht="12.75" customHeight="1" x14ac:dyDescent="0.2">
      <c r="A138" s="18"/>
      <c r="B138" s="18">
        <v>18</v>
      </c>
      <c r="C138" s="17" t="s">
        <v>47</v>
      </c>
      <c r="D138" s="17"/>
      <c r="E138" s="24">
        <f t="shared" si="12"/>
        <v>6919.3099999999995</v>
      </c>
      <c r="G138" s="14">
        <v>6837.23</v>
      </c>
      <c r="H138" s="13"/>
      <c r="I138" s="14">
        <v>82.08</v>
      </c>
      <c r="J138" s="13"/>
      <c r="K138" s="14">
        <v>0</v>
      </c>
      <c r="L138" s="13"/>
      <c r="M138" s="14">
        <v>80</v>
      </c>
      <c r="N138" s="13"/>
      <c r="O138" s="14">
        <v>6839.31</v>
      </c>
      <c r="P138" s="13"/>
      <c r="Q138" s="14">
        <v>0</v>
      </c>
      <c r="R138" s="11">
        <f t="shared" si="13"/>
        <v>-9.0949470177292824E-13</v>
      </c>
      <c r="S138" s="14">
        <f t="shared" si="14"/>
        <v>-9.0949470177292824E-13</v>
      </c>
    </row>
    <row r="139" spans="1:19" ht="12.75" customHeight="1" x14ac:dyDescent="0.2">
      <c r="A139" s="18"/>
      <c r="B139" s="18">
        <v>19</v>
      </c>
      <c r="C139" s="17" t="s">
        <v>48</v>
      </c>
      <c r="D139" s="17"/>
      <c r="E139" s="24">
        <f t="shared" si="12"/>
        <v>2596224.15</v>
      </c>
      <c r="G139" s="14">
        <v>10170.35</v>
      </c>
      <c r="H139" s="13"/>
      <c r="I139" s="14">
        <v>15946.67</v>
      </c>
      <c r="J139" s="13"/>
      <c r="K139" s="14">
        <v>2570107.13</v>
      </c>
      <c r="L139" s="13"/>
      <c r="M139" s="14">
        <v>1123199.6499999999</v>
      </c>
      <c r="N139" s="13"/>
      <c r="O139" s="14">
        <v>1472816.5</v>
      </c>
      <c r="P139" s="13"/>
      <c r="Q139" s="14">
        <v>-208</v>
      </c>
      <c r="R139" s="11">
        <f t="shared" si="13"/>
        <v>416</v>
      </c>
      <c r="S139" s="14">
        <f t="shared" si="14"/>
        <v>0</v>
      </c>
    </row>
    <row r="140" spans="1:19" ht="12.75" customHeight="1" x14ac:dyDescent="0.2">
      <c r="A140" s="18"/>
      <c r="B140" s="18">
        <v>20</v>
      </c>
      <c r="C140" s="17" t="s">
        <v>49</v>
      </c>
      <c r="D140" s="17"/>
      <c r="E140" s="24">
        <f t="shared" si="12"/>
        <v>76657.3</v>
      </c>
      <c r="G140" s="14">
        <v>28687.72</v>
      </c>
      <c r="H140" s="13"/>
      <c r="I140" s="14">
        <v>46297.67</v>
      </c>
      <c r="J140" s="13"/>
      <c r="K140" s="14">
        <v>1671.91</v>
      </c>
      <c r="L140" s="13"/>
      <c r="M140" s="14">
        <v>19789.05</v>
      </c>
      <c r="N140" s="13"/>
      <c r="O140" s="14">
        <v>56838.25</v>
      </c>
      <c r="P140" s="13"/>
      <c r="Q140" s="14">
        <v>-30</v>
      </c>
      <c r="R140" s="11">
        <f t="shared" si="13"/>
        <v>60</v>
      </c>
      <c r="S140" s="14">
        <f t="shared" si="14"/>
        <v>0</v>
      </c>
    </row>
    <row r="141" spans="1:19" ht="12.75" customHeight="1" x14ac:dyDescent="0.2">
      <c r="A141" s="18"/>
      <c r="B141" s="18">
        <v>21</v>
      </c>
      <c r="C141" s="17" t="s">
        <v>50</v>
      </c>
      <c r="D141" s="17"/>
      <c r="G141" s="14"/>
      <c r="H141" s="13"/>
      <c r="I141" s="14"/>
      <c r="J141" s="13"/>
      <c r="K141" s="14"/>
      <c r="L141" s="13"/>
      <c r="M141" s="14"/>
      <c r="N141" s="13"/>
      <c r="O141" s="14"/>
      <c r="P141" s="13"/>
      <c r="Q141" s="14"/>
      <c r="R141" s="11">
        <f t="shared" si="13"/>
        <v>0</v>
      </c>
      <c r="S141" s="14">
        <f t="shared" si="14"/>
        <v>0</v>
      </c>
    </row>
    <row r="142" spans="1:19" ht="12.75" customHeight="1" x14ac:dyDescent="0.2">
      <c r="A142" s="18"/>
      <c r="B142" s="18">
        <v>22</v>
      </c>
      <c r="C142" s="18"/>
      <c r="D142" s="17" t="s">
        <v>51</v>
      </c>
      <c r="E142" s="24">
        <f t="shared" ref="E142:E155" si="15">SUM(G142:K142)</f>
        <v>6350</v>
      </c>
      <c r="G142" s="14">
        <v>6350</v>
      </c>
      <c r="H142" s="13"/>
      <c r="I142" s="14">
        <v>0</v>
      </c>
      <c r="J142" s="13"/>
      <c r="K142" s="14">
        <v>0</v>
      </c>
      <c r="L142" s="13"/>
      <c r="M142" s="14">
        <v>0</v>
      </c>
      <c r="N142" s="13"/>
      <c r="O142" s="14">
        <v>6350</v>
      </c>
      <c r="P142" s="13"/>
      <c r="Q142" s="14">
        <v>0</v>
      </c>
      <c r="R142" s="11">
        <f t="shared" si="13"/>
        <v>0</v>
      </c>
      <c r="S142" s="14">
        <f t="shared" si="14"/>
        <v>0</v>
      </c>
    </row>
    <row r="143" spans="1:19" ht="12.75" customHeight="1" x14ac:dyDescent="0.2">
      <c r="A143" s="18"/>
      <c r="B143" s="18">
        <v>23</v>
      </c>
      <c r="C143" s="17" t="s">
        <v>52</v>
      </c>
      <c r="D143" s="17"/>
      <c r="E143" s="24">
        <f t="shared" si="15"/>
        <v>37287.790000000008</v>
      </c>
      <c r="G143" s="14">
        <v>34233.65</v>
      </c>
      <c r="H143" s="13"/>
      <c r="I143" s="14">
        <v>3000.59</v>
      </c>
      <c r="J143" s="13"/>
      <c r="K143" s="14">
        <v>53.55</v>
      </c>
      <c r="L143" s="13"/>
      <c r="M143" s="14">
        <v>14607.69</v>
      </c>
      <c r="N143" s="13"/>
      <c r="O143" s="14">
        <v>22660.1</v>
      </c>
      <c r="P143" s="13"/>
      <c r="Q143" s="14">
        <v>-20</v>
      </c>
      <c r="R143" s="11">
        <f t="shared" si="13"/>
        <v>40.000000000007276</v>
      </c>
      <c r="S143" s="14">
        <f t="shared" si="14"/>
        <v>7.2759576141834259E-12</v>
      </c>
    </row>
    <row r="144" spans="1:19" ht="12.75" customHeight="1" x14ac:dyDescent="0.2">
      <c r="A144" s="18"/>
      <c r="B144" s="18">
        <v>24</v>
      </c>
      <c r="C144" s="17" t="s">
        <v>70</v>
      </c>
      <c r="D144" s="17"/>
      <c r="E144" s="24">
        <f t="shared" si="15"/>
        <v>492650.46</v>
      </c>
      <c r="G144" s="14">
        <v>3628.39</v>
      </c>
      <c r="H144" s="13"/>
      <c r="I144" s="14">
        <v>81852.820000000007</v>
      </c>
      <c r="J144" s="13"/>
      <c r="K144" s="14">
        <v>407169.25</v>
      </c>
      <c r="L144" s="13"/>
      <c r="M144" s="14">
        <v>239153.55</v>
      </c>
      <c r="N144" s="13"/>
      <c r="O144" s="14">
        <v>252973.41</v>
      </c>
      <c r="P144" s="13"/>
      <c r="Q144" s="14">
        <v>-523.5</v>
      </c>
      <c r="R144" s="11">
        <f t="shared" si="13"/>
        <v>1047.0000000000291</v>
      </c>
      <c r="S144" s="14">
        <f t="shared" si="14"/>
        <v>2.9103830456733704E-11</v>
      </c>
    </row>
    <row r="145" spans="1:19" ht="12.75" customHeight="1" x14ac:dyDescent="0.2">
      <c r="A145" s="18"/>
      <c r="B145" s="18">
        <v>25</v>
      </c>
      <c r="C145" s="17" t="s">
        <v>55</v>
      </c>
      <c r="D145" s="17"/>
      <c r="E145" s="24">
        <f t="shared" si="15"/>
        <v>5633.84</v>
      </c>
      <c r="G145" s="14">
        <v>5633.84</v>
      </c>
      <c r="H145" s="13"/>
      <c r="I145" s="14">
        <v>0</v>
      </c>
      <c r="J145" s="13"/>
      <c r="K145" s="14">
        <v>0</v>
      </c>
      <c r="L145" s="13"/>
      <c r="M145" s="14">
        <v>5135.3</v>
      </c>
      <c r="N145" s="13"/>
      <c r="O145" s="14">
        <v>498.54</v>
      </c>
      <c r="P145" s="13"/>
      <c r="Q145" s="14">
        <v>0</v>
      </c>
      <c r="R145" s="11">
        <f t="shared" si="13"/>
        <v>-5.6843418860808015E-14</v>
      </c>
      <c r="S145" s="14">
        <f t="shared" si="14"/>
        <v>-5.6843418860808015E-14</v>
      </c>
    </row>
    <row r="146" spans="1:19" ht="12.75" customHeight="1" x14ac:dyDescent="0.2">
      <c r="A146" s="18"/>
      <c r="B146" s="18">
        <v>26</v>
      </c>
      <c r="C146" s="17" t="s">
        <v>56</v>
      </c>
      <c r="D146" s="17"/>
      <c r="E146" s="24">
        <f t="shared" si="15"/>
        <v>538416.93000000005</v>
      </c>
      <c r="G146" s="14">
        <v>5115.8</v>
      </c>
      <c r="H146" s="13"/>
      <c r="I146" s="14">
        <v>16320.79</v>
      </c>
      <c r="J146" s="13"/>
      <c r="K146" s="14">
        <v>516980.34</v>
      </c>
      <c r="L146" s="13"/>
      <c r="M146" s="14">
        <v>336830.2</v>
      </c>
      <c r="N146" s="13"/>
      <c r="O146" s="14">
        <v>201586.73</v>
      </c>
      <c r="P146" s="13"/>
      <c r="Q146" s="14">
        <v>0</v>
      </c>
      <c r="R146" s="11">
        <f t="shared" si="13"/>
        <v>2.9103830456733704E-11</v>
      </c>
      <c r="S146" s="14">
        <f t="shared" si="14"/>
        <v>2.9103830456733704E-11</v>
      </c>
    </row>
    <row r="147" spans="1:19" ht="12.75" customHeight="1" x14ac:dyDescent="0.2">
      <c r="A147" s="18"/>
      <c r="B147" s="18">
        <v>27</v>
      </c>
      <c r="C147" s="17" t="s">
        <v>58</v>
      </c>
      <c r="D147" s="17"/>
      <c r="E147" s="24">
        <f t="shared" si="15"/>
        <v>85381.77</v>
      </c>
      <c r="G147" s="14">
        <v>53552.33</v>
      </c>
      <c r="H147" s="13"/>
      <c r="I147" s="14">
        <v>22322.83</v>
      </c>
      <c r="J147" s="13"/>
      <c r="K147" s="14">
        <v>9506.61</v>
      </c>
      <c r="L147" s="13"/>
      <c r="M147" s="14">
        <v>4816.9799999999996</v>
      </c>
      <c r="N147" s="13"/>
      <c r="O147" s="14">
        <v>80564.790000000008</v>
      </c>
      <c r="P147" s="13"/>
      <c r="Q147" s="14">
        <v>0</v>
      </c>
      <c r="R147" s="11">
        <f t="shared" si="13"/>
        <v>0</v>
      </c>
      <c r="S147" s="14">
        <f t="shared" si="14"/>
        <v>0</v>
      </c>
    </row>
    <row r="148" spans="1:19" ht="12.75" customHeight="1" x14ac:dyDescent="0.2">
      <c r="A148" s="18"/>
      <c r="B148" s="18">
        <v>19</v>
      </c>
      <c r="C148" s="17" t="s">
        <v>59</v>
      </c>
      <c r="D148" s="17"/>
      <c r="E148" s="24">
        <f>SUM(G148:K148)</f>
        <v>1897.52</v>
      </c>
      <c r="G148" s="14">
        <v>0</v>
      </c>
      <c r="H148" s="13"/>
      <c r="I148" s="14">
        <v>1897.52</v>
      </c>
      <c r="J148" s="13"/>
      <c r="K148" s="14">
        <v>0</v>
      </c>
      <c r="L148" s="13"/>
      <c r="M148" s="14">
        <v>0</v>
      </c>
      <c r="N148" s="13"/>
      <c r="O148" s="14">
        <v>1897.52</v>
      </c>
      <c r="P148" s="13"/>
      <c r="Q148" s="14">
        <v>0</v>
      </c>
      <c r="R148" s="11">
        <f>E148-M148-O148-Q148</f>
        <v>0</v>
      </c>
      <c r="S148" s="14">
        <f t="shared" si="14"/>
        <v>0</v>
      </c>
    </row>
    <row r="149" spans="1:19" ht="12.75" customHeight="1" x14ac:dyDescent="0.2">
      <c r="A149" s="18"/>
      <c r="B149" s="18">
        <v>28</v>
      </c>
      <c r="C149" s="17" t="s">
        <v>71</v>
      </c>
      <c r="D149" s="17"/>
      <c r="E149" s="24">
        <f t="shared" si="15"/>
        <v>6974653.4500000002</v>
      </c>
      <c r="G149" s="14">
        <v>96115.58</v>
      </c>
      <c r="H149" s="13"/>
      <c r="I149" s="14">
        <v>49249.79</v>
      </c>
      <c r="J149" s="13"/>
      <c r="K149" s="14">
        <v>6829288.0800000001</v>
      </c>
      <c r="L149" s="13"/>
      <c r="M149" s="14">
        <v>3771299.44</v>
      </c>
      <c r="N149" s="13"/>
      <c r="O149" s="14">
        <v>3202678.01</v>
      </c>
      <c r="P149" s="13"/>
      <c r="Q149" s="14">
        <v>-676</v>
      </c>
      <c r="R149" s="11">
        <f t="shared" si="13"/>
        <v>1352.0000000004657</v>
      </c>
      <c r="S149" s="14">
        <f t="shared" si="14"/>
        <v>4.6566128730773926E-10</v>
      </c>
    </row>
    <row r="150" spans="1:19" ht="12.75" customHeight="1" x14ac:dyDescent="0.2">
      <c r="A150" s="18"/>
      <c r="B150" s="18">
        <v>29</v>
      </c>
      <c r="C150" s="17" t="s">
        <v>61</v>
      </c>
      <c r="D150" s="17"/>
      <c r="E150" s="24">
        <f t="shared" si="15"/>
        <v>50059.770000000004</v>
      </c>
      <c r="G150" s="14">
        <v>20512.38</v>
      </c>
      <c r="H150" s="13"/>
      <c r="I150" s="14">
        <v>3943.36</v>
      </c>
      <c r="J150" s="13"/>
      <c r="K150" s="14">
        <v>25604.03</v>
      </c>
      <c r="L150" s="13"/>
      <c r="M150" s="14">
        <v>7485</v>
      </c>
      <c r="N150" s="13"/>
      <c r="O150" s="14">
        <v>42574.77</v>
      </c>
      <c r="P150" s="13"/>
      <c r="Q150" s="14">
        <v>0</v>
      </c>
      <c r="R150" s="11">
        <f t="shared" si="13"/>
        <v>7.2759576141834259E-12</v>
      </c>
      <c r="S150" s="14">
        <f t="shared" si="14"/>
        <v>7.2759576141834259E-12</v>
      </c>
    </row>
    <row r="151" spans="1:19" ht="12.75" customHeight="1" x14ac:dyDescent="0.2">
      <c r="A151" s="18"/>
      <c r="B151" s="18">
        <v>30</v>
      </c>
      <c r="C151" s="17" t="s">
        <v>72</v>
      </c>
      <c r="D151" s="17"/>
      <c r="E151" s="59">
        <f t="shared" si="15"/>
        <v>0</v>
      </c>
      <c r="G151" s="14">
        <v>0</v>
      </c>
      <c r="H151" s="13"/>
      <c r="I151" s="14">
        <v>0</v>
      </c>
      <c r="J151" s="13"/>
      <c r="K151" s="14">
        <v>0</v>
      </c>
      <c r="L151" s="13"/>
      <c r="M151" s="14">
        <v>0</v>
      </c>
      <c r="N151" s="13"/>
      <c r="O151" s="14">
        <v>0</v>
      </c>
      <c r="P151" s="13"/>
      <c r="Q151" s="14">
        <v>0</v>
      </c>
      <c r="R151" s="11">
        <f t="shared" si="13"/>
        <v>0</v>
      </c>
      <c r="S151" s="14">
        <f t="shared" si="14"/>
        <v>0</v>
      </c>
    </row>
    <row r="152" spans="1:19" ht="12.75" customHeight="1" x14ac:dyDescent="0.2">
      <c r="A152" s="18"/>
      <c r="B152" s="18">
        <v>31</v>
      </c>
      <c r="C152" s="17" t="s">
        <v>62</v>
      </c>
      <c r="D152" s="17"/>
      <c r="E152" s="24">
        <f t="shared" si="15"/>
        <v>3743344.3400000003</v>
      </c>
      <c r="G152" s="14">
        <v>38696.69</v>
      </c>
      <c r="H152" s="13"/>
      <c r="I152" s="14">
        <v>22360.240000000002</v>
      </c>
      <c r="J152" s="13"/>
      <c r="K152" s="14">
        <v>3682287.41</v>
      </c>
      <c r="L152" s="13"/>
      <c r="M152" s="14">
        <v>1966270.9</v>
      </c>
      <c r="N152" s="13"/>
      <c r="O152" s="14">
        <v>1773365.44</v>
      </c>
      <c r="P152" s="13"/>
      <c r="Q152" s="14">
        <v>-3708</v>
      </c>
      <c r="R152" s="11">
        <f t="shared" si="13"/>
        <v>7416.0000000004657</v>
      </c>
      <c r="S152" s="14">
        <f t="shared" si="14"/>
        <v>4.6566128730773926E-10</v>
      </c>
    </row>
    <row r="153" spans="1:19" ht="12.75" customHeight="1" x14ac:dyDescent="0.2">
      <c r="A153" s="18"/>
      <c r="B153" s="18">
        <v>32</v>
      </c>
      <c r="C153" s="17" t="s">
        <v>63</v>
      </c>
      <c r="D153" s="17"/>
      <c r="E153" s="24">
        <f t="shared" si="15"/>
        <v>-98288.33</v>
      </c>
      <c r="G153" s="14">
        <v>6544.59</v>
      </c>
      <c r="H153" s="13"/>
      <c r="I153" s="14">
        <v>1000</v>
      </c>
      <c r="J153" s="13"/>
      <c r="K153" s="14">
        <v>-105832.92</v>
      </c>
      <c r="L153" s="13"/>
      <c r="M153" s="14">
        <v>-64221.2</v>
      </c>
      <c r="N153" s="13"/>
      <c r="O153" s="14">
        <v>-34067.129999999997</v>
      </c>
      <c r="P153" s="13"/>
      <c r="Q153" s="14">
        <v>0</v>
      </c>
      <c r="R153" s="11">
        <f t="shared" si="13"/>
        <v>-7.2759576141834259E-12</v>
      </c>
      <c r="S153" s="14">
        <f t="shared" si="14"/>
        <v>-7.2759576141834259E-12</v>
      </c>
    </row>
    <row r="154" spans="1:19" ht="12.75" customHeight="1" x14ac:dyDescent="0.2">
      <c r="A154" s="18"/>
      <c r="B154" s="18">
        <v>33</v>
      </c>
      <c r="C154" s="17" t="s">
        <v>64</v>
      </c>
      <c r="D154" s="17"/>
      <c r="E154" s="24">
        <f t="shared" si="15"/>
        <v>89571.37</v>
      </c>
      <c r="G154" s="14">
        <v>75927.259999999995</v>
      </c>
      <c r="H154" s="13"/>
      <c r="I154" s="14">
        <v>675</v>
      </c>
      <c r="J154" s="13"/>
      <c r="K154" s="14">
        <v>12969.11</v>
      </c>
      <c r="L154" s="13"/>
      <c r="M154" s="14">
        <v>19016.88</v>
      </c>
      <c r="N154" s="13"/>
      <c r="O154" s="14">
        <v>70554.490000000005</v>
      </c>
      <c r="P154" s="13"/>
      <c r="Q154" s="14">
        <v>0</v>
      </c>
      <c r="R154" s="11">
        <f t="shared" si="13"/>
        <v>-1.4551915228366852E-11</v>
      </c>
      <c r="S154" s="14">
        <f t="shared" si="14"/>
        <v>-1.4551915228366852E-11</v>
      </c>
    </row>
    <row r="155" spans="1:19" ht="12.75" customHeight="1" x14ac:dyDescent="0.2">
      <c r="A155" s="18"/>
      <c r="B155" s="18">
        <v>34</v>
      </c>
      <c r="C155" s="17" t="s">
        <v>65</v>
      </c>
      <c r="D155" s="17"/>
      <c r="E155" s="24">
        <f t="shared" si="15"/>
        <v>54482.310000000005</v>
      </c>
      <c r="G155" s="14">
        <v>11058.19</v>
      </c>
      <c r="H155" s="13"/>
      <c r="I155" s="14">
        <v>43424.12</v>
      </c>
      <c r="J155" s="13"/>
      <c r="K155" s="14">
        <v>0</v>
      </c>
      <c r="L155" s="13"/>
      <c r="M155" s="14">
        <v>23015</v>
      </c>
      <c r="N155" s="13"/>
      <c r="O155" s="14">
        <v>31395.31</v>
      </c>
      <c r="P155" s="13"/>
      <c r="Q155" s="14">
        <v>-72</v>
      </c>
      <c r="R155" s="11">
        <f t="shared" si="13"/>
        <v>144.00000000000364</v>
      </c>
      <c r="S155" s="14">
        <f t="shared" si="14"/>
        <v>3.637978807091713E-12</v>
      </c>
    </row>
    <row r="156" spans="1:19" ht="12.75" customHeight="1" x14ac:dyDescent="0.2">
      <c r="A156" s="18"/>
      <c r="B156" s="18">
        <v>36</v>
      </c>
      <c r="C156" s="17" t="s">
        <v>280</v>
      </c>
      <c r="D156" s="17"/>
      <c r="E156" s="24">
        <f>SUM(G156:K156)</f>
        <v>9000.3700000000008</v>
      </c>
      <c r="G156" s="14">
        <v>9000.3700000000008</v>
      </c>
      <c r="H156" s="13"/>
      <c r="I156" s="14">
        <v>0</v>
      </c>
      <c r="J156" s="13"/>
      <c r="K156" s="14">
        <v>0</v>
      </c>
      <c r="L156" s="13"/>
      <c r="M156" s="14">
        <v>21</v>
      </c>
      <c r="N156" s="13"/>
      <c r="O156" s="14">
        <v>8979.3700000000008</v>
      </c>
      <c r="P156" s="13"/>
      <c r="Q156" s="14">
        <v>0</v>
      </c>
      <c r="R156" s="11">
        <f t="shared" ref="R156" si="16">E156-M156-O156-Q156</f>
        <v>0</v>
      </c>
      <c r="S156" s="14">
        <f t="shared" ref="S156" si="17">E156-M156-O156+Q156</f>
        <v>0</v>
      </c>
    </row>
    <row r="157" spans="1:19" ht="12.75" customHeight="1" x14ac:dyDescent="0.2">
      <c r="A157" s="18"/>
      <c r="B157" s="18">
        <v>36</v>
      </c>
      <c r="C157" s="17" t="s">
        <v>66</v>
      </c>
      <c r="D157" s="17"/>
      <c r="E157" s="24">
        <f>SUM(G157:K157)</f>
        <v>309820.02999999997</v>
      </c>
      <c r="G157" s="14">
        <v>1516.09</v>
      </c>
      <c r="H157" s="13"/>
      <c r="I157" s="14">
        <v>1511.53</v>
      </c>
      <c r="J157" s="13"/>
      <c r="K157" s="14">
        <v>306792.40999999997</v>
      </c>
      <c r="L157" s="13"/>
      <c r="M157" s="14">
        <v>250030.54</v>
      </c>
      <c r="N157" s="13"/>
      <c r="O157" s="14">
        <v>59789.49</v>
      </c>
      <c r="P157" s="13"/>
      <c r="Q157" s="14">
        <v>0</v>
      </c>
      <c r="R157" s="11">
        <f t="shared" si="13"/>
        <v>-3.637978807091713E-11</v>
      </c>
      <c r="S157" s="14">
        <f t="shared" si="14"/>
        <v>-3.637978807091713E-11</v>
      </c>
    </row>
    <row r="158" spans="1:19" ht="12.75" customHeight="1" x14ac:dyDescent="0.2">
      <c r="A158" s="18"/>
      <c r="B158" s="18">
        <v>37</v>
      </c>
      <c r="C158" s="17" t="s">
        <v>217</v>
      </c>
      <c r="D158" s="17"/>
      <c r="E158" s="49">
        <f>SUM(G158:K158)</f>
        <v>45072.69</v>
      </c>
      <c r="G158" s="14">
        <v>13403.91</v>
      </c>
      <c r="H158" s="13"/>
      <c r="I158" s="14">
        <v>1666.71</v>
      </c>
      <c r="J158" s="13"/>
      <c r="K158" s="14">
        <v>30002.07</v>
      </c>
      <c r="L158" s="13"/>
      <c r="M158" s="14">
        <v>12508.5</v>
      </c>
      <c r="N158" s="13"/>
      <c r="O158" s="14">
        <v>32564.190000000002</v>
      </c>
      <c r="P158" s="13"/>
      <c r="Q158" s="14">
        <v>0</v>
      </c>
      <c r="R158" s="11">
        <f t="shared" si="13"/>
        <v>0</v>
      </c>
      <c r="S158" s="14">
        <f t="shared" si="14"/>
        <v>0</v>
      </c>
    </row>
    <row r="159" spans="1:19" ht="12.75" customHeight="1" x14ac:dyDescent="0.2">
      <c r="A159" s="18"/>
      <c r="B159" s="18"/>
      <c r="C159" s="17" t="s">
        <v>68</v>
      </c>
      <c r="E159" s="26">
        <f>G159+I159+K159</f>
        <v>927.75</v>
      </c>
      <c r="G159" s="15">
        <v>927.75</v>
      </c>
      <c r="H159" s="13"/>
      <c r="I159" s="15">
        <v>0</v>
      </c>
      <c r="J159" s="13"/>
      <c r="K159" s="15">
        <v>0</v>
      </c>
      <c r="L159" s="13"/>
      <c r="M159" s="15">
        <v>868.3</v>
      </c>
      <c r="N159" s="13"/>
      <c r="O159" s="15">
        <v>59.45</v>
      </c>
      <c r="P159" s="13"/>
      <c r="Q159" s="15">
        <v>0</v>
      </c>
      <c r="R159" s="11">
        <f>E159-M159-O159-Q159</f>
        <v>4.2632564145606011E-14</v>
      </c>
      <c r="S159" s="14">
        <f t="shared" si="14"/>
        <v>4.2632564145606011E-14</v>
      </c>
    </row>
    <row r="160" spans="1:19" ht="12.75" customHeight="1" x14ac:dyDescent="0.2">
      <c r="A160" s="18"/>
      <c r="B160" s="18"/>
      <c r="C160" s="17"/>
      <c r="G160" s="14"/>
      <c r="H160" s="13"/>
      <c r="I160" s="14"/>
      <c r="J160" s="13"/>
      <c r="K160" s="14"/>
      <c r="L160" s="13"/>
      <c r="M160" s="14"/>
      <c r="N160" s="13"/>
      <c r="O160" s="14"/>
      <c r="P160" s="13"/>
      <c r="Q160" s="14"/>
      <c r="R160" s="11"/>
    </row>
    <row r="161" spans="1:19" ht="12.75" customHeight="1" x14ac:dyDescent="0.2">
      <c r="A161" s="18"/>
      <c r="B161" s="18"/>
      <c r="C161" s="18"/>
      <c r="D161" s="17" t="s">
        <v>2</v>
      </c>
      <c r="E161" s="15">
        <f>SUM(E121:E160)</f>
        <v>24389868.660000004</v>
      </c>
      <c r="G161" s="15">
        <f>SUM(G121:G160)</f>
        <v>1108147.98</v>
      </c>
      <c r="H161" s="13"/>
      <c r="I161" s="15">
        <f>SUM(I121:I160)</f>
        <v>431434.11</v>
      </c>
      <c r="J161" s="13"/>
      <c r="K161" s="15">
        <f>SUM(K121:K160)</f>
        <v>22850286.57</v>
      </c>
      <c r="L161" s="13"/>
      <c r="M161" s="15">
        <f>SUM(M121:M160)</f>
        <v>12551760.170000002</v>
      </c>
      <c r="N161" s="13"/>
      <c r="O161" s="15">
        <f>SUM(O121:O160)</f>
        <v>11832138.989999996</v>
      </c>
      <c r="P161" s="13"/>
      <c r="Q161" s="15">
        <f>SUM(Q121:Q160)</f>
        <v>-5969.5</v>
      </c>
      <c r="R161" s="11">
        <f t="shared" si="13"/>
        <v>11939.000000005588</v>
      </c>
      <c r="S161" s="14">
        <f>E161-M161-O161+Q161</f>
        <v>5.5879354476928711E-9</v>
      </c>
    </row>
    <row r="162" spans="1:19" ht="12.75" customHeight="1" x14ac:dyDescent="0.2">
      <c r="A162" s="18"/>
      <c r="E162" s="49"/>
      <c r="G162" s="14"/>
      <c r="H162" s="13"/>
      <c r="I162" s="14"/>
      <c r="J162" s="13"/>
      <c r="K162" s="14"/>
      <c r="L162" s="13"/>
      <c r="M162" s="14"/>
      <c r="N162" s="13"/>
      <c r="O162" s="14"/>
      <c r="P162" s="13"/>
      <c r="Q162" s="14"/>
      <c r="R162" s="11"/>
    </row>
    <row r="163" spans="1:19" ht="12.75" customHeight="1" x14ac:dyDescent="0.2">
      <c r="A163" s="18"/>
      <c r="B163" s="17" t="s">
        <v>15</v>
      </c>
      <c r="E163" s="24" t="s">
        <v>19</v>
      </c>
      <c r="R163" s="11">
        <f t="shared" si="13"/>
        <v>0</v>
      </c>
    </row>
    <row r="164" spans="1:19" ht="12.75" customHeight="1" x14ac:dyDescent="0.2">
      <c r="A164" s="48"/>
      <c r="B164" s="18">
        <v>1</v>
      </c>
      <c r="C164" s="17" t="s">
        <v>218</v>
      </c>
      <c r="D164" s="17"/>
      <c r="E164" s="24">
        <f t="shared" ref="E164:E169" si="18">SUM(G164:K164)</f>
        <v>18405070.399999999</v>
      </c>
      <c r="G164" s="14">
        <v>11425170.619999999</v>
      </c>
      <c r="H164" s="13"/>
      <c r="I164" s="14">
        <v>3771504.89</v>
      </c>
      <c r="J164" s="13"/>
      <c r="K164" s="14">
        <v>3208394.89</v>
      </c>
      <c r="L164" s="13"/>
      <c r="M164" s="14">
        <v>8978050.0800000001</v>
      </c>
      <c r="N164" s="13"/>
      <c r="O164" s="14">
        <v>9419478.3200000003</v>
      </c>
      <c r="P164" s="13"/>
      <c r="Q164" s="14">
        <v>-7542</v>
      </c>
      <c r="R164" s="11">
        <f>E164-M164-O164-Q164</f>
        <v>15083.999999998137</v>
      </c>
      <c r="S164" s="14">
        <f t="shared" ref="S164:S176" si="19">E164-M164-O164+Q164</f>
        <v>-1.862645149230957E-9</v>
      </c>
    </row>
    <row r="165" spans="1:19" ht="12.75" customHeight="1" x14ac:dyDescent="0.2">
      <c r="A165" s="48"/>
      <c r="B165" s="18">
        <v>2</v>
      </c>
      <c r="C165" s="17" t="s">
        <v>223</v>
      </c>
      <c r="D165" s="17"/>
      <c r="E165" s="24">
        <f t="shared" si="18"/>
        <v>831209.87</v>
      </c>
      <c r="G165" s="14">
        <v>793963.3</v>
      </c>
      <c r="H165" s="13"/>
      <c r="I165" s="14">
        <v>873.6</v>
      </c>
      <c r="J165" s="13"/>
      <c r="K165" s="14">
        <v>36372.97</v>
      </c>
      <c r="L165" s="13"/>
      <c r="M165" s="14">
        <v>508157.15</v>
      </c>
      <c r="N165" s="13"/>
      <c r="O165" s="14">
        <v>409593.21</v>
      </c>
      <c r="P165" s="13"/>
      <c r="Q165" s="14">
        <v>86540.49</v>
      </c>
      <c r="R165" s="11">
        <f t="shared" si="13"/>
        <v>-173080.98000000004</v>
      </c>
      <c r="S165" s="14">
        <f t="shared" si="19"/>
        <v>0</v>
      </c>
    </row>
    <row r="166" spans="1:19" ht="12.75" customHeight="1" x14ac:dyDescent="0.2">
      <c r="A166" s="48"/>
      <c r="B166" s="18">
        <v>3</v>
      </c>
      <c r="C166" s="17" t="s">
        <v>73</v>
      </c>
      <c r="D166" s="17"/>
      <c r="E166" s="24">
        <f t="shared" si="18"/>
        <v>101301.32</v>
      </c>
      <c r="G166" s="14">
        <v>101913.38</v>
      </c>
      <c r="H166" s="13"/>
      <c r="I166" s="14">
        <v>-612.05999999999995</v>
      </c>
      <c r="J166" s="13"/>
      <c r="K166" s="14">
        <v>0</v>
      </c>
      <c r="L166" s="13"/>
      <c r="M166" s="14">
        <v>88371.48</v>
      </c>
      <c r="N166" s="13"/>
      <c r="O166" s="14">
        <v>47776.84</v>
      </c>
      <c r="P166" s="13"/>
      <c r="Q166" s="14">
        <v>34847</v>
      </c>
      <c r="R166" s="11">
        <f t="shared" si="13"/>
        <v>-69693.999999999985</v>
      </c>
      <c r="S166" s="14">
        <f t="shared" si="19"/>
        <v>0</v>
      </c>
    </row>
    <row r="167" spans="1:19" ht="12.75" customHeight="1" x14ac:dyDescent="0.2">
      <c r="A167" s="48"/>
      <c r="B167" s="18"/>
      <c r="C167" s="17" t="s">
        <v>230</v>
      </c>
      <c r="D167" s="17"/>
      <c r="E167" s="24">
        <f t="shared" si="18"/>
        <v>124460.16</v>
      </c>
      <c r="G167" s="14">
        <v>61112.03</v>
      </c>
      <c r="H167" s="13"/>
      <c r="I167" s="14">
        <v>31495.279999999999</v>
      </c>
      <c r="J167" s="13"/>
      <c r="K167" s="14">
        <v>31852.85</v>
      </c>
      <c r="L167" s="13"/>
      <c r="M167" s="14">
        <v>38267.230000000003</v>
      </c>
      <c r="N167" s="13"/>
      <c r="O167" s="14">
        <v>86192.93</v>
      </c>
      <c r="P167" s="13"/>
      <c r="Q167" s="14">
        <v>0</v>
      </c>
      <c r="R167" s="11">
        <f t="shared" si="13"/>
        <v>0</v>
      </c>
      <c r="S167" s="14">
        <f t="shared" si="19"/>
        <v>0</v>
      </c>
    </row>
    <row r="168" spans="1:19" ht="12.75" customHeight="1" x14ac:dyDescent="0.2">
      <c r="A168" s="48"/>
      <c r="B168" s="18"/>
      <c r="C168" s="17" t="s">
        <v>259</v>
      </c>
      <c r="D168" s="17"/>
      <c r="E168" s="24">
        <f t="shared" si="18"/>
        <v>0</v>
      </c>
      <c r="G168" s="14">
        <v>0</v>
      </c>
      <c r="H168" s="13"/>
      <c r="I168" s="14">
        <v>0</v>
      </c>
      <c r="J168" s="13"/>
      <c r="K168" s="14">
        <v>0</v>
      </c>
      <c r="L168" s="13"/>
      <c r="M168" s="14">
        <v>0</v>
      </c>
      <c r="N168" s="13"/>
      <c r="O168" s="14">
        <v>0</v>
      </c>
      <c r="P168" s="13"/>
      <c r="Q168" s="14">
        <v>0</v>
      </c>
      <c r="R168" s="11">
        <f>E168-M168-O168-Q168</f>
        <v>0</v>
      </c>
      <c r="S168" s="14">
        <f>E168-M168-O168+Q168</f>
        <v>0</v>
      </c>
    </row>
    <row r="169" spans="1:19" ht="12.75" customHeight="1" x14ac:dyDescent="0.2">
      <c r="A169" s="48"/>
      <c r="B169" s="18"/>
      <c r="C169" s="17" t="s">
        <v>281</v>
      </c>
      <c r="D169" s="17"/>
      <c r="E169" s="24">
        <f t="shared" si="18"/>
        <v>14734</v>
      </c>
      <c r="G169" s="14">
        <v>0</v>
      </c>
      <c r="H169" s="13"/>
      <c r="I169" s="14">
        <v>14734</v>
      </c>
      <c r="J169" s="13"/>
      <c r="K169" s="14">
        <v>0</v>
      </c>
      <c r="L169" s="13"/>
      <c r="M169" s="14">
        <v>0</v>
      </c>
      <c r="N169" s="13"/>
      <c r="O169" s="14">
        <v>14734</v>
      </c>
      <c r="P169" s="13"/>
      <c r="Q169" s="14">
        <v>0</v>
      </c>
      <c r="R169" s="11">
        <f t="shared" ref="R169" si="20">E169-M169-O169-Q169</f>
        <v>0</v>
      </c>
      <c r="S169" s="14">
        <f t="shared" ref="S169" si="21">E169-M169-O169+Q169</f>
        <v>0</v>
      </c>
    </row>
    <row r="170" spans="1:19" ht="12.75" customHeight="1" x14ac:dyDescent="0.2">
      <c r="A170" s="48"/>
      <c r="B170" s="18">
        <v>4</v>
      </c>
      <c r="C170" s="17" t="s">
        <v>74</v>
      </c>
      <c r="D170" s="17"/>
      <c r="E170" s="24">
        <f t="shared" ref="E170:E175" si="22">SUM(G170:K170)</f>
        <v>0</v>
      </c>
      <c r="G170" s="14">
        <v>0</v>
      </c>
      <c r="H170" s="13"/>
      <c r="I170" s="14">
        <v>0</v>
      </c>
      <c r="J170" s="13"/>
      <c r="K170" s="14">
        <v>0</v>
      </c>
      <c r="L170" s="13"/>
      <c r="M170" s="14">
        <v>0</v>
      </c>
      <c r="N170" s="13"/>
      <c r="O170" s="14">
        <v>0</v>
      </c>
      <c r="P170" s="13"/>
      <c r="Q170" s="14">
        <v>0</v>
      </c>
      <c r="R170" s="11">
        <f t="shared" si="13"/>
        <v>0</v>
      </c>
      <c r="S170" s="14">
        <f t="shared" si="19"/>
        <v>0</v>
      </c>
    </row>
    <row r="171" spans="1:19" ht="12.75" customHeight="1" x14ac:dyDescent="0.2">
      <c r="A171" s="48"/>
      <c r="B171" s="18">
        <v>5</v>
      </c>
      <c r="C171" s="17" t="s">
        <v>75</v>
      </c>
      <c r="D171" s="17"/>
      <c r="E171" s="24">
        <f t="shared" si="22"/>
        <v>84339.459999999992</v>
      </c>
      <c r="G171" s="14">
        <v>22395.599999999999</v>
      </c>
      <c r="H171" s="13"/>
      <c r="I171" s="14">
        <v>59189.42</v>
      </c>
      <c r="J171" s="13"/>
      <c r="K171" s="14">
        <v>2754.44</v>
      </c>
      <c r="L171" s="13"/>
      <c r="M171" s="14">
        <v>30751.87</v>
      </c>
      <c r="N171" s="13"/>
      <c r="O171" s="14">
        <v>53567.59</v>
      </c>
      <c r="P171" s="13"/>
      <c r="Q171" s="14">
        <v>-20</v>
      </c>
      <c r="R171" s="11">
        <f t="shared" si="13"/>
        <v>40</v>
      </c>
      <c r="S171" s="14">
        <f t="shared" si="19"/>
        <v>0</v>
      </c>
    </row>
    <row r="172" spans="1:19" ht="12.75" customHeight="1" x14ac:dyDescent="0.2">
      <c r="A172" s="48"/>
      <c r="B172" s="18">
        <v>6</v>
      </c>
      <c r="C172" s="17" t="s">
        <v>76</v>
      </c>
      <c r="D172" s="17"/>
      <c r="E172" s="24">
        <f t="shared" si="22"/>
        <v>-6778.05</v>
      </c>
      <c r="G172" s="14">
        <v>0</v>
      </c>
      <c r="H172" s="13"/>
      <c r="I172" s="14">
        <v>-6778.05</v>
      </c>
      <c r="J172" s="13"/>
      <c r="K172" s="14">
        <v>0</v>
      </c>
      <c r="L172" s="13"/>
      <c r="M172" s="14">
        <v>0</v>
      </c>
      <c r="N172" s="13"/>
      <c r="O172" s="14">
        <v>17121.57</v>
      </c>
      <c r="P172" s="13"/>
      <c r="Q172" s="14">
        <v>23899.62</v>
      </c>
      <c r="R172" s="11">
        <f t="shared" si="13"/>
        <v>-47799.24</v>
      </c>
      <c r="S172" s="14">
        <f t="shared" si="19"/>
        <v>0</v>
      </c>
    </row>
    <row r="173" spans="1:19" ht="12.75" customHeight="1" x14ac:dyDescent="0.2">
      <c r="A173" s="48"/>
      <c r="B173" s="18">
        <v>7</v>
      </c>
      <c r="C173" s="17" t="s">
        <v>77</v>
      </c>
      <c r="D173" s="17"/>
      <c r="E173" s="24">
        <f t="shared" si="22"/>
        <v>52698.66</v>
      </c>
      <c r="G173" s="14">
        <v>0</v>
      </c>
      <c r="H173" s="13"/>
      <c r="I173" s="14">
        <v>52698.66</v>
      </c>
      <c r="J173" s="13"/>
      <c r="K173" s="14">
        <v>0</v>
      </c>
      <c r="L173" s="13"/>
      <c r="M173" s="14">
        <v>16159.77</v>
      </c>
      <c r="N173" s="13"/>
      <c r="O173" s="14">
        <v>37102.89</v>
      </c>
      <c r="P173" s="13"/>
      <c r="Q173" s="14">
        <v>564</v>
      </c>
      <c r="R173" s="11">
        <f t="shared" si="13"/>
        <v>-1128</v>
      </c>
      <c r="S173" s="14">
        <f t="shared" si="19"/>
        <v>0</v>
      </c>
    </row>
    <row r="174" spans="1:19" ht="12.75" customHeight="1" x14ac:dyDescent="0.2">
      <c r="A174" s="48"/>
      <c r="B174" s="18">
        <v>8</v>
      </c>
      <c r="C174" s="17" t="s">
        <v>78</v>
      </c>
      <c r="D174" s="17"/>
      <c r="E174" s="24">
        <f t="shared" si="22"/>
        <v>44851.08</v>
      </c>
      <c r="G174" s="14">
        <v>17430.650000000001</v>
      </c>
      <c r="H174" s="13"/>
      <c r="I174" s="14">
        <v>18028.63</v>
      </c>
      <c r="J174" s="13"/>
      <c r="K174" s="14">
        <v>9391.7999999999993</v>
      </c>
      <c r="L174" s="13"/>
      <c r="M174" s="14">
        <v>4897.25</v>
      </c>
      <c r="N174" s="13"/>
      <c r="O174" s="14">
        <v>39953.83</v>
      </c>
      <c r="P174" s="13"/>
      <c r="Q174" s="14">
        <v>0</v>
      </c>
      <c r="R174" s="11">
        <f t="shared" si="13"/>
        <v>0</v>
      </c>
      <c r="S174" s="14">
        <f t="shared" si="19"/>
        <v>0</v>
      </c>
    </row>
    <row r="175" spans="1:19" ht="12.75" customHeight="1" x14ac:dyDescent="0.2">
      <c r="A175" s="48"/>
      <c r="B175" s="18">
        <v>9</v>
      </c>
      <c r="C175" s="17" t="s">
        <v>79</v>
      </c>
      <c r="D175" s="17"/>
      <c r="E175" s="24">
        <f t="shared" si="22"/>
        <v>91977.14</v>
      </c>
      <c r="G175" s="14">
        <v>61883.63</v>
      </c>
      <c r="H175" s="13"/>
      <c r="I175" s="14">
        <v>29914.55</v>
      </c>
      <c r="J175" s="13"/>
      <c r="K175" s="14">
        <v>178.96</v>
      </c>
      <c r="L175" s="13"/>
      <c r="M175" s="14">
        <v>0</v>
      </c>
      <c r="N175" s="13"/>
      <c r="O175" s="14">
        <v>91977.14</v>
      </c>
      <c r="P175" s="13"/>
      <c r="Q175" s="14">
        <v>0</v>
      </c>
      <c r="R175" s="11">
        <f t="shared" si="13"/>
        <v>0</v>
      </c>
      <c r="S175" s="14">
        <f t="shared" si="19"/>
        <v>0</v>
      </c>
    </row>
    <row r="176" spans="1:19" ht="12.75" customHeight="1" x14ac:dyDescent="0.2">
      <c r="A176" s="48"/>
      <c r="B176" s="18">
        <v>10</v>
      </c>
      <c r="C176" s="17" t="s">
        <v>80</v>
      </c>
      <c r="D176" s="17"/>
      <c r="E176" s="16">
        <f>G176+I176+K176</f>
        <v>370518.93</v>
      </c>
      <c r="G176" s="15">
        <v>305519.05</v>
      </c>
      <c r="H176" s="13"/>
      <c r="I176" s="15">
        <v>64999.88</v>
      </c>
      <c r="J176" s="13"/>
      <c r="K176" s="15">
        <v>0</v>
      </c>
      <c r="L176" s="13"/>
      <c r="M176" s="15">
        <v>389107.82</v>
      </c>
      <c r="N176" s="13"/>
      <c r="O176" s="15">
        <v>611349.75</v>
      </c>
      <c r="P176" s="13"/>
      <c r="Q176" s="15">
        <v>629938.64</v>
      </c>
      <c r="R176" s="11">
        <f>E176-M176-O176-Q176</f>
        <v>-1259877.28</v>
      </c>
      <c r="S176" s="14">
        <f t="shared" si="19"/>
        <v>0</v>
      </c>
    </row>
    <row r="177" spans="1:19" ht="12.75" customHeight="1" x14ac:dyDescent="0.2">
      <c r="A177" s="48"/>
    </row>
    <row r="178" spans="1:19" ht="12.75" customHeight="1" x14ac:dyDescent="0.2">
      <c r="A178" s="18"/>
      <c r="B178" s="18"/>
      <c r="C178" s="18"/>
      <c r="D178" s="17" t="s">
        <v>2</v>
      </c>
      <c r="E178" s="19">
        <f>SUM(E163:E177)</f>
        <v>20114382.969999999</v>
      </c>
      <c r="G178" s="19">
        <f>SUM(G163:G177)</f>
        <v>12789388.260000002</v>
      </c>
      <c r="I178" s="19">
        <f>SUM(I163:I177)</f>
        <v>4036048.8</v>
      </c>
      <c r="K178" s="19">
        <f>SUM(K163:K177)</f>
        <v>3288945.91</v>
      </c>
      <c r="M178" s="19">
        <f>SUM(M163:M177)</f>
        <v>10053762.65</v>
      </c>
      <c r="O178" s="19">
        <f>SUM(O163:O177)</f>
        <v>10828848.070000002</v>
      </c>
      <c r="Q178" s="19">
        <f>SUM(Q163:Q177)</f>
        <v>768227.75</v>
      </c>
      <c r="R178" s="11">
        <f>E178-M178-O178-Q178</f>
        <v>-1536455.5000000037</v>
      </c>
      <c r="S178" s="14">
        <f>E178-M178-O178+Q178</f>
        <v>-3.7252902984619141E-9</v>
      </c>
    </row>
    <row r="179" spans="1:19" ht="12.75" customHeight="1" x14ac:dyDescent="0.2">
      <c r="A179" s="18"/>
      <c r="B179" s="48"/>
    </row>
    <row r="180" spans="1:19" ht="12.75" customHeight="1" x14ac:dyDescent="0.2">
      <c r="A180" s="18"/>
      <c r="B180" s="18"/>
      <c r="C180" s="18"/>
      <c r="D180" s="17" t="s">
        <v>273</v>
      </c>
      <c r="E180" s="24" t="s">
        <v>19</v>
      </c>
    </row>
    <row r="181" spans="1:19" ht="12.75" customHeight="1" x14ac:dyDescent="0.2">
      <c r="A181" s="18"/>
      <c r="B181" s="18"/>
      <c r="C181" s="18"/>
      <c r="D181" s="17" t="s">
        <v>81</v>
      </c>
      <c r="E181" s="19">
        <f>E178+E118+E161</f>
        <v>266552013.00999996</v>
      </c>
      <c r="G181" s="19">
        <f>G178+G118+G161</f>
        <v>116245416.77999997</v>
      </c>
      <c r="I181" s="19">
        <f>I178+I118+I161</f>
        <v>118043948.23999999</v>
      </c>
      <c r="K181" s="19">
        <f>K178+K118+K161</f>
        <v>32262647.990000002</v>
      </c>
      <c r="M181" s="19">
        <f>M178+M118+M161</f>
        <v>178857205.21999997</v>
      </c>
      <c r="O181" s="19">
        <f>O178+O118+O161</f>
        <v>90420917.339999974</v>
      </c>
      <c r="Q181" s="19">
        <f>Q178+Q118+Q161</f>
        <v>2726109.5500000003</v>
      </c>
      <c r="R181" s="11">
        <f>E181-M181-O181-Q181</f>
        <v>-5452219.0999999829</v>
      </c>
      <c r="S181" s="14">
        <f>E181-M181-O181+Q181</f>
        <v>1.8160790205001831E-8</v>
      </c>
    </row>
    <row r="182" spans="1:19" ht="12.75" customHeight="1" x14ac:dyDescent="0.2">
      <c r="A182" s="18"/>
      <c r="B182" s="18"/>
      <c r="C182" s="18"/>
      <c r="D182" s="17"/>
      <c r="E182" s="49"/>
      <c r="G182" s="49"/>
      <c r="I182" s="49"/>
      <c r="K182" s="49"/>
      <c r="M182" s="49"/>
      <c r="O182" s="49"/>
      <c r="Q182" s="49"/>
      <c r="R182" s="11"/>
    </row>
    <row r="183" spans="1:19" ht="12.75" customHeight="1" x14ac:dyDescent="0.2">
      <c r="A183" s="18"/>
      <c r="B183" s="5"/>
      <c r="E183" s="24"/>
    </row>
    <row r="184" spans="1:19" ht="12.75" customHeight="1" x14ac:dyDescent="0.2">
      <c r="A184" s="3" t="s">
        <v>260</v>
      </c>
      <c r="B184" s="18"/>
      <c r="C184" s="17"/>
      <c r="D184" s="17"/>
      <c r="E184" s="19">
        <f>SUM(G184:K184)</f>
        <v>4463937.6900000004</v>
      </c>
      <c r="G184" s="19">
        <v>4372745.87</v>
      </c>
      <c r="I184" s="19">
        <v>50203.07</v>
      </c>
      <c r="K184" s="19">
        <v>40988.75</v>
      </c>
      <c r="M184" s="19">
        <v>2843040.83</v>
      </c>
      <c r="O184" s="19">
        <v>1620896.86</v>
      </c>
      <c r="Q184" s="19">
        <v>0</v>
      </c>
      <c r="R184" s="11">
        <f>E184-M184-O184-Q184</f>
        <v>2.3283064365386963E-10</v>
      </c>
      <c r="S184" s="14">
        <f>E184-M184-O184+Q184</f>
        <v>2.3283064365386963E-10</v>
      </c>
    </row>
    <row r="185" spans="1:19" ht="12.75" customHeight="1" x14ac:dyDescent="0.2">
      <c r="A185" s="18"/>
      <c r="B185" s="5"/>
      <c r="E185" s="24"/>
    </row>
    <row r="186" spans="1:19" ht="12.75" customHeight="1" x14ac:dyDescent="0.2">
      <c r="A186" s="5" t="s">
        <v>213</v>
      </c>
      <c r="E186" s="24"/>
    </row>
    <row r="187" spans="1:19" ht="12.75" customHeight="1" x14ac:dyDescent="0.2">
      <c r="A187" s="18"/>
      <c r="B187" s="6" t="s">
        <v>82</v>
      </c>
      <c r="E187" s="24"/>
    </row>
    <row r="188" spans="1:19" ht="12.75" customHeight="1" x14ac:dyDescent="0.2">
      <c r="A188" s="5"/>
      <c r="E188" s="24"/>
    </row>
    <row r="189" spans="1:19" ht="12.75" customHeight="1" x14ac:dyDescent="0.2">
      <c r="A189" s="18"/>
      <c r="B189" s="17" t="s">
        <v>11</v>
      </c>
      <c r="E189" s="16">
        <f>G189+I189+K189</f>
        <v>6371651.3499999996</v>
      </c>
      <c r="G189" s="15">
        <v>6241134.3899999997</v>
      </c>
      <c r="H189" s="13"/>
      <c r="I189" s="15">
        <v>1522.8</v>
      </c>
      <c r="J189" s="13"/>
      <c r="K189" s="15">
        <v>128994.16</v>
      </c>
      <c r="L189" s="13"/>
      <c r="M189" s="15">
        <v>4743213.68</v>
      </c>
      <c r="N189" s="13"/>
      <c r="O189" s="15">
        <v>1628427.67</v>
      </c>
      <c r="P189" s="13"/>
      <c r="Q189" s="15">
        <v>-10</v>
      </c>
      <c r="R189" s="11">
        <f>E189-M189-O189-Q189</f>
        <v>20</v>
      </c>
      <c r="S189" s="14">
        <f>E189-M189-O189+Q189</f>
        <v>0</v>
      </c>
    </row>
    <row r="190" spans="1:19" ht="12.75" customHeight="1" x14ac:dyDescent="0.2">
      <c r="A190" s="18"/>
      <c r="E190" s="49"/>
      <c r="G190" s="60"/>
      <c r="H190" s="58"/>
      <c r="I190" s="60"/>
      <c r="J190" s="58"/>
      <c r="K190" s="60"/>
      <c r="L190" s="58"/>
      <c r="M190" s="60"/>
      <c r="N190" s="58"/>
      <c r="O190" s="60"/>
      <c r="P190" s="58"/>
      <c r="Q190" s="60"/>
    </row>
    <row r="191" spans="1:19" ht="12.75" customHeight="1" x14ac:dyDescent="0.2">
      <c r="A191" s="18"/>
      <c r="B191" s="17" t="s">
        <v>14</v>
      </c>
      <c r="E191" s="16">
        <f>G191+I191+K191</f>
        <v>88205.18</v>
      </c>
      <c r="G191" s="15">
        <v>44792.78</v>
      </c>
      <c r="H191" s="13"/>
      <c r="I191" s="15">
        <v>0</v>
      </c>
      <c r="J191" s="13"/>
      <c r="K191" s="15">
        <v>43412.4</v>
      </c>
      <c r="L191" s="13"/>
      <c r="M191" s="15">
        <v>42193.82</v>
      </c>
      <c r="N191" s="13"/>
      <c r="O191" s="15">
        <v>46011.359999999993</v>
      </c>
      <c r="P191" s="13"/>
      <c r="Q191" s="15">
        <v>0</v>
      </c>
      <c r="R191" s="11">
        <f>E191-M191-O191-Q191</f>
        <v>0</v>
      </c>
      <c r="S191" s="14">
        <f>E191-M191-O191+Q191</f>
        <v>0</v>
      </c>
    </row>
    <row r="192" spans="1:19" ht="15" customHeight="1" x14ac:dyDescent="0.2">
      <c r="A192" s="18"/>
      <c r="B192" s="17"/>
      <c r="E192" s="49"/>
      <c r="G192" s="60"/>
      <c r="H192" s="58"/>
      <c r="I192" s="60"/>
      <c r="J192" s="58"/>
      <c r="K192" s="60"/>
      <c r="L192" s="58"/>
      <c r="M192" s="60"/>
      <c r="N192" s="58"/>
      <c r="O192" s="60"/>
      <c r="P192" s="58"/>
      <c r="Q192" s="60"/>
    </row>
    <row r="193" spans="1:19" ht="15" customHeight="1" x14ac:dyDescent="0.2">
      <c r="A193" s="18"/>
      <c r="B193" s="17" t="s">
        <v>15</v>
      </c>
      <c r="E193" s="16">
        <f>G193+I193+K193</f>
        <v>4300857.3</v>
      </c>
      <c r="G193" s="15">
        <v>2434942.65</v>
      </c>
      <c r="H193" s="13"/>
      <c r="I193" s="15">
        <v>672787.87</v>
      </c>
      <c r="J193" s="13"/>
      <c r="K193" s="15">
        <v>1193126.78</v>
      </c>
      <c r="L193" s="13"/>
      <c r="M193" s="15">
        <v>2715803.78</v>
      </c>
      <c r="N193" s="13"/>
      <c r="O193" s="15">
        <v>1581697.52</v>
      </c>
      <c r="P193" s="13"/>
      <c r="Q193" s="15">
        <v>-3356</v>
      </c>
      <c r="R193" s="11">
        <f>E193-M193-O193-Q193</f>
        <v>6712</v>
      </c>
      <c r="S193" s="14">
        <f>E193-M193-O193+Q193</f>
        <v>0</v>
      </c>
    </row>
    <row r="194" spans="1:19" ht="15" customHeight="1" x14ac:dyDescent="0.2">
      <c r="A194" s="18"/>
      <c r="B194" s="17"/>
      <c r="E194" s="49"/>
      <c r="G194" s="60"/>
      <c r="H194" s="58"/>
      <c r="I194" s="60"/>
      <c r="J194" s="58"/>
      <c r="K194" s="60"/>
      <c r="L194" s="58"/>
      <c r="M194" s="60"/>
      <c r="N194" s="58"/>
      <c r="O194" s="60"/>
      <c r="P194" s="58"/>
      <c r="Q194" s="60"/>
    </row>
    <row r="195" spans="1:19" ht="12.75" customHeight="1" x14ac:dyDescent="0.2">
      <c r="A195" s="18"/>
      <c r="B195" s="17"/>
      <c r="D195" s="48" t="s">
        <v>220</v>
      </c>
      <c r="E195" s="49"/>
      <c r="G195" s="60"/>
      <c r="H195" s="58"/>
      <c r="I195" s="60"/>
      <c r="J195" s="58"/>
      <c r="K195" s="60"/>
      <c r="L195" s="58"/>
      <c r="M195" s="60"/>
      <c r="N195" s="58"/>
      <c r="O195" s="60"/>
      <c r="P195" s="58"/>
      <c r="Q195" s="60"/>
    </row>
    <row r="196" spans="1:19" ht="12.75" customHeight="1" x14ac:dyDescent="0.2">
      <c r="A196" s="5"/>
      <c r="D196" s="48" t="s">
        <v>83</v>
      </c>
      <c r="E196" s="19">
        <f>G196+I196+K196</f>
        <v>10760713.83</v>
      </c>
      <c r="G196" s="19">
        <f>SUM(G189:G193)</f>
        <v>8720869.8200000003</v>
      </c>
      <c r="H196" s="61"/>
      <c r="I196" s="19">
        <f>SUM(I189:I193)</f>
        <v>674310.67</v>
      </c>
      <c r="J196" s="19"/>
      <c r="K196" s="19">
        <f>SUM(K189:K193)</f>
        <v>1365533.34</v>
      </c>
      <c r="L196" s="61"/>
      <c r="M196" s="19">
        <f>SUM(M189:M193)</f>
        <v>7501211.2799999993</v>
      </c>
      <c r="N196" s="61"/>
      <c r="O196" s="19">
        <f>SUM(O189:O193)</f>
        <v>3256136.55</v>
      </c>
      <c r="P196" s="58"/>
      <c r="Q196" s="19">
        <f>SUM(Q189:Q193)</f>
        <v>-3366</v>
      </c>
      <c r="R196" s="11">
        <f>E196-M196-O196-Q196</f>
        <v>6732.0000000009313</v>
      </c>
      <c r="S196" s="14">
        <f>E196-M196-O196+Q196</f>
        <v>9.3132257461547852E-10</v>
      </c>
    </row>
    <row r="197" spans="1:19" ht="12.75" customHeight="1" x14ac:dyDescent="0.2">
      <c r="A197" s="5"/>
      <c r="E197" s="24"/>
    </row>
    <row r="198" spans="1:19" ht="12.75" customHeight="1" x14ac:dyDescent="0.2">
      <c r="A198" s="5" t="s">
        <v>261</v>
      </c>
      <c r="E198" s="24"/>
    </row>
    <row r="199" spans="1:19" ht="12.75" customHeight="1" x14ac:dyDescent="0.2">
      <c r="A199" s="5"/>
      <c r="E199" s="24"/>
    </row>
    <row r="200" spans="1:19" ht="12.75" customHeight="1" x14ac:dyDescent="0.2">
      <c r="A200" s="18"/>
      <c r="B200" s="17" t="s">
        <v>11</v>
      </c>
      <c r="E200" s="16">
        <f>G200+I200+K200</f>
        <v>308594.90000000002</v>
      </c>
      <c r="G200" s="15">
        <v>306461.19</v>
      </c>
      <c r="H200" s="13"/>
      <c r="I200" s="15">
        <v>2133.71</v>
      </c>
      <c r="J200" s="13"/>
      <c r="K200" s="15">
        <v>0</v>
      </c>
      <c r="L200" s="13"/>
      <c r="M200" s="15">
        <v>192064.84</v>
      </c>
      <c r="N200" s="13"/>
      <c r="O200" s="15">
        <v>116490.06</v>
      </c>
      <c r="P200" s="13"/>
      <c r="Q200" s="15">
        <v>-40</v>
      </c>
      <c r="R200" s="11">
        <f>E200-M200-O200-Q200</f>
        <v>80.000000000029104</v>
      </c>
      <c r="S200" s="14">
        <f>E200-M200-O200+Q200</f>
        <v>2.9103830456733704E-11</v>
      </c>
    </row>
    <row r="201" spans="1:19" ht="12.75" customHeight="1" x14ac:dyDescent="0.2">
      <c r="A201" s="18"/>
      <c r="E201" s="49"/>
      <c r="G201" s="60"/>
      <c r="H201" s="58"/>
      <c r="I201" s="60"/>
      <c r="J201" s="58"/>
      <c r="K201" s="60"/>
      <c r="L201" s="58"/>
      <c r="M201" s="60"/>
      <c r="N201" s="58"/>
      <c r="O201" s="60"/>
      <c r="P201" s="58"/>
      <c r="Q201" s="60"/>
    </row>
    <row r="202" spans="1:19" ht="12.75" customHeight="1" x14ac:dyDescent="0.2">
      <c r="A202" s="18"/>
      <c r="B202" s="17" t="s">
        <v>14</v>
      </c>
      <c r="E202" s="16">
        <f>G202+I202+K202</f>
        <v>283019.97000000003</v>
      </c>
      <c r="G202" s="15">
        <v>248818.85</v>
      </c>
      <c r="H202" s="13"/>
      <c r="I202" s="15">
        <v>28858.99</v>
      </c>
      <c r="J202" s="13"/>
      <c r="K202" s="15">
        <v>5342.13</v>
      </c>
      <c r="L202" s="13"/>
      <c r="M202" s="15">
        <v>152360.68</v>
      </c>
      <c r="N202" s="13"/>
      <c r="O202" s="15">
        <v>129529.29</v>
      </c>
      <c r="P202" s="13"/>
      <c r="Q202" s="15">
        <v>-1130</v>
      </c>
      <c r="R202" s="11">
        <f>E202-M202-O202-Q202</f>
        <v>2260.0000000000437</v>
      </c>
      <c r="S202" s="14">
        <f>E202-M202-O202+Q202</f>
        <v>4.3655745685100555E-11</v>
      </c>
    </row>
    <row r="203" spans="1:19" s="57" customFormat="1" ht="12.75" customHeight="1" x14ac:dyDescent="0.2">
      <c r="A203" s="53"/>
      <c r="B203" s="55"/>
      <c r="E203" s="11"/>
      <c r="F203" s="52"/>
      <c r="G203" s="14"/>
      <c r="H203" s="13"/>
      <c r="I203" s="14"/>
      <c r="J203" s="13"/>
      <c r="K203" s="14"/>
      <c r="L203" s="13"/>
      <c r="M203" s="14"/>
      <c r="N203" s="13"/>
      <c r="O203" s="14"/>
      <c r="P203" s="13"/>
      <c r="Q203" s="14"/>
      <c r="R203" s="11"/>
      <c r="S203" s="14"/>
    </row>
    <row r="204" spans="1:19" ht="12.75" customHeight="1" x14ac:dyDescent="0.2">
      <c r="A204" s="5"/>
      <c r="B204" s="18"/>
      <c r="C204" s="17"/>
      <c r="D204" s="17" t="s">
        <v>282</v>
      </c>
      <c r="E204" s="19">
        <f>SUM(G204:K204)</f>
        <v>591614.87</v>
      </c>
      <c r="G204" s="19">
        <f>G200+G202</f>
        <v>555280.04</v>
      </c>
      <c r="I204" s="19">
        <f>I200+I202</f>
        <v>30992.7</v>
      </c>
      <c r="K204" s="19">
        <f>K200+K202</f>
        <v>5342.13</v>
      </c>
      <c r="M204" s="19">
        <f>M200+M202</f>
        <v>344425.52</v>
      </c>
      <c r="O204" s="19">
        <f>O200+O202</f>
        <v>246019.34999999998</v>
      </c>
      <c r="Q204" s="19">
        <f>Q200+Q202</f>
        <v>-1170</v>
      </c>
      <c r="R204" s="11">
        <f>E204-M204-O204-Q204</f>
        <v>2340</v>
      </c>
      <c r="S204" s="14">
        <f>E204-M204-O204+Q204</f>
        <v>0</v>
      </c>
    </row>
    <row r="205" spans="1:19" ht="12.75" customHeight="1" x14ac:dyDescent="0.2">
      <c r="A205" s="18"/>
      <c r="B205" s="5"/>
      <c r="E205" s="24"/>
    </row>
    <row r="206" spans="1:19" ht="12.75" customHeight="1" x14ac:dyDescent="0.2">
      <c r="A206" s="5" t="s">
        <v>247</v>
      </c>
      <c r="E206" s="24"/>
    </row>
    <row r="207" spans="1:19" ht="12.75" customHeight="1" x14ac:dyDescent="0.2">
      <c r="A207" s="5"/>
      <c r="E207" s="24"/>
    </row>
    <row r="208" spans="1:19" ht="12.75" customHeight="1" x14ac:dyDescent="0.2">
      <c r="A208" s="5"/>
      <c r="B208" s="17" t="s">
        <v>14</v>
      </c>
      <c r="D208" s="48"/>
      <c r="E208" s="26">
        <f>G208+I208+K208</f>
        <v>20650110.170000002</v>
      </c>
      <c r="G208" s="15">
        <v>2494276.7200000002</v>
      </c>
      <c r="H208" s="13"/>
      <c r="I208" s="15">
        <v>3060917.03</v>
      </c>
      <c r="J208" s="13"/>
      <c r="K208" s="15">
        <v>15094916.42</v>
      </c>
      <c r="L208" s="13"/>
      <c r="M208" s="15">
        <v>7817426.5199999996</v>
      </c>
      <c r="N208" s="13"/>
      <c r="O208" s="15">
        <v>13573942.33</v>
      </c>
      <c r="P208" s="13"/>
      <c r="Q208" s="15">
        <v>741258.68</v>
      </c>
      <c r="R208" s="11">
        <f>E208-M208-O208-Q208</f>
        <v>-1482517.359999998</v>
      </c>
      <c r="S208" s="14">
        <f>E208-M208-O208+Q208</f>
        <v>2.2118911147117615E-9</v>
      </c>
    </row>
    <row r="209" spans="1:19" ht="12.75" customHeight="1" x14ac:dyDescent="0.2">
      <c r="A209" s="5"/>
      <c r="D209" s="48"/>
      <c r="E209" s="24"/>
    </row>
    <row r="210" spans="1:19" ht="12.75" customHeight="1" x14ac:dyDescent="0.2">
      <c r="A210" s="3" t="s">
        <v>84</v>
      </c>
    </row>
    <row r="211" spans="1:19" ht="12.75" customHeight="1" x14ac:dyDescent="0.2">
      <c r="A211" s="48"/>
    </row>
    <row r="212" spans="1:19" ht="12.75" customHeight="1" x14ac:dyDescent="0.2">
      <c r="A212" s="18"/>
      <c r="B212" s="17" t="s">
        <v>14</v>
      </c>
      <c r="E212" s="26">
        <f>G212+I212+K212</f>
        <v>42847.270000000004</v>
      </c>
      <c r="G212" s="15">
        <v>31487.57</v>
      </c>
      <c r="H212" s="13"/>
      <c r="I212" s="15">
        <v>430</v>
      </c>
      <c r="J212" s="13"/>
      <c r="K212" s="15">
        <v>10929.7</v>
      </c>
      <c r="L212" s="13"/>
      <c r="M212" s="15">
        <v>36397.019999999997</v>
      </c>
      <c r="N212" s="13"/>
      <c r="O212" s="15">
        <v>6450.25</v>
      </c>
      <c r="P212" s="13"/>
      <c r="Q212" s="15">
        <v>0</v>
      </c>
      <c r="R212" s="11">
        <f>E212-M212-O212-Q212</f>
        <v>7.2759576141834259E-12</v>
      </c>
      <c r="S212" s="14">
        <f>E212-M212-O212+Q212</f>
        <v>7.2759576141834259E-12</v>
      </c>
    </row>
    <row r="213" spans="1:19" ht="12.75" customHeight="1" x14ac:dyDescent="0.2">
      <c r="A213" s="48"/>
    </row>
    <row r="214" spans="1:19" ht="12.75" customHeight="1" x14ac:dyDescent="0.2">
      <c r="A214" s="18"/>
      <c r="B214" s="17" t="s">
        <v>15</v>
      </c>
      <c r="E214" s="26">
        <f>G214+I214+K214</f>
        <v>3270618.11</v>
      </c>
      <c r="G214" s="15">
        <v>2822117.11</v>
      </c>
      <c r="H214" s="13"/>
      <c r="I214" s="15">
        <v>385820.32</v>
      </c>
      <c r="J214" s="13"/>
      <c r="K214" s="15">
        <v>62680.68</v>
      </c>
      <c r="L214" s="13"/>
      <c r="M214" s="15">
        <v>2032788.13</v>
      </c>
      <c r="N214" s="13"/>
      <c r="O214" s="15">
        <v>1237399.98</v>
      </c>
      <c r="P214" s="13"/>
      <c r="Q214" s="15">
        <v>-430</v>
      </c>
      <c r="R214" s="11">
        <f>E214-M214-O214-Q214</f>
        <v>860</v>
      </c>
      <c r="S214" s="14">
        <f>E214-M214-O214+Q214</f>
        <v>0</v>
      </c>
    </row>
    <row r="215" spans="1:19" ht="12.75" customHeight="1" x14ac:dyDescent="0.2">
      <c r="A215" s="48"/>
      <c r="O215" s="25" t="s">
        <v>231</v>
      </c>
    </row>
    <row r="216" spans="1:19" ht="12.75" customHeight="1" x14ac:dyDescent="0.2">
      <c r="A216" s="18"/>
      <c r="C216" s="18"/>
      <c r="D216" s="48" t="s">
        <v>85</v>
      </c>
      <c r="E216" s="19">
        <f>SUM(E212:E214)</f>
        <v>3313465.38</v>
      </c>
      <c r="G216" s="19">
        <f>SUM(G212:G214)</f>
        <v>2853604.6799999997</v>
      </c>
      <c r="I216" s="19">
        <f>SUM(I212:I214)</f>
        <v>386250.32</v>
      </c>
      <c r="K216" s="19">
        <f>SUM(K212:K214)</f>
        <v>73610.38</v>
      </c>
      <c r="M216" s="19">
        <f>SUM(M212:M214)</f>
        <v>2069185.15</v>
      </c>
      <c r="O216" s="19">
        <f>SUM(O212:O214)</f>
        <v>1243850.23</v>
      </c>
      <c r="Q216" s="19">
        <f>SUM(Q212:Q214)</f>
        <v>-430</v>
      </c>
      <c r="R216" s="11">
        <f>E216-M216-O216-Q216</f>
        <v>860</v>
      </c>
      <c r="S216" s="14">
        <f>E216-M216-O216+Q216</f>
        <v>0</v>
      </c>
    </row>
    <row r="217" spans="1:19" ht="12.75" customHeight="1" x14ac:dyDescent="0.2">
      <c r="A217" s="5"/>
    </row>
    <row r="218" spans="1:19" ht="12.75" customHeight="1" x14ac:dyDescent="0.2">
      <c r="A218" s="3" t="s">
        <v>92</v>
      </c>
    </row>
    <row r="219" spans="1:19" ht="12.75" customHeight="1" x14ac:dyDescent="0.2">
      <c r="A219" s="48"/>
    </row>
    <row r="220" spans="1:19" ht="12.75" customHeight="1" x14ac:dyDescent="0.2">
      <c r="A220" s="18"/>
      <c r="B220" s="17" t="s">
        <v>11</v>
      </c>
    </row>
    <row r="221" spans="1:19" ht="12.75" customHeight="1" x14ac:dyDescent="0.2">
      <c r="A221" s="18"/>
      <c r="B221" s="18">
        <v>3</v>
      </c>
      <c r="C221" s="17" t="s">
        <v>283</v>
      </c>
      <c r="D221" s="17"/>
      <c r="E221" s="24">
        <f>SUM(G221:K221)</f>
        <v>0</v>
      </c>
      <c r="G221" s="14">
        <v>0</v>
      </c>
      <c r="H221" s="13"/>
      <c r="I221" s="14">
        <v>0</v>
      </c>
      <c r="J221" s="13"/>
      <c r="K221" s="14">
        <v>0</v>
      </c>
      <c r="L221" s="13"/>
      <c r="M221" s="14">
        <v>0</v>
      </c>
      <c r="N221" s="13"/>
      <c r="O221" s="14">
        <v>0</v>
      </c>
      <c r="P221" s="13"/>
      <c r="Q221" s="14">
        <v>0</v>
      </c>
      <c r="R221" s="11">
        <f>E221-M221-O221-Q221</f>
        <v>0</v>
      </c>
      <c r="S221" s="14">
        <f t="shared" ref="S221:S232" si="23">E221-M221-O221+Q221</f>
        <v>0</v>
      </c>
    </row>
    <row r="222" spans="1:19" ht="12.75" customHeight="1" x14ac:dyDescent="0.2">
      <c r="A222" s="18"/>
      <c r="B222" s="18">
        <v>3</v>
      </c>
      <c r="C222" s="17" t="s">
        <v>110</v>
      </c>
      <c r="D222" s="17"/>
      <c r="E222" s="24">
        <f>SUM(G222:K222)</f>
        <v>3632.04</v>
      </c>
      <c r="G222" s="14">
        <v>1893.75</v>
      </c>
      <c r="H222" s="13"/>
      <c r="I222" s="14">
        <v>1738.29</v>
      </c>
      <c r="J222" s="13"/>
      <c r="K222" s="14">
        <v>0</v>
      </c>
      <c r="L222" s="13"/>
      <c r="M222" s="14">
        <v>0</v>
      </c>
      <c r="N222" s="13"/>
      <c r="O222" s="14">
        <v>3632.04</v>
      </c>
      <c r="P222" s="13"/>
      <c r="Q222" s="14">
        <v>0</v>
      </c>
      <c r="R222" s="11">
        <f>E222-M222-O222-Q222</f>
        <v>0</v>
      </c>
      <c r="S222" s="14">
        <f t="shared" ref="S222" si="24">E222-M222-O222+Q222</f>
        <v>0</v>
      </c>
    </row>
    <row r="223" spans="1:19" ht="12.75" customHeight="1" x14ac:dyDescent="0.2">
      <c r="A223" s="18"/>
      <c r="B223" s="18">
        <v>3</v>
      </c>
      <c r="C223" s="17" t="s">
        <v>93</v>
      </c>
      <c r="D223" s="17"/>
      <c r="E223" s="24">
        <f>SUM(G223:K223)</f>
        <v>1511452.8</v>
      </c>
      <c r="G223" s="14">
        <v>815141.17</v>
      </c>
      <c r="H223" s="13"/>
      <c r="I223" s="14">
        <v>189591.64</v>
      </c>
      <c r="J223" s="13"/>
      <c r="K223" s="14">
        <v>506719.99</v>
      </c>
      <c r="L223" s="13"/>
      <c r="M223" s="14">
        <v>916935.64</v>
      </c>
      <c r="N223" s="13"/>
      <c r="O223" s="14">
        <v>674815.17</v>
      </c>
      <c r="P223" s="13"/>
      <c r="Q223" s="14">
        <v>80298.009999999995</v>
      </c>
      <c r="R223" s="11">
        <f>E223-M223-O223-Q223</f>
        <v>-160596.02000000002</v>
      </c>
      <c r="S223" s="14">
        <f t="shared" si="23"/>
        <v>0</v>
      </c>
    </row>
    <row r="224" spans="1:19" ht="12.75" customHeight="1" x14ac:dyDescent="0.2">
      <c r="A224" s="18"/>
      <c r="B224" s="18">
        <v>4</v>
      </c>
      <c r="C224" s="17" t="s">
        <v>94</v>
      </c>
      <c r="D224" s="17"/>
      <c r="E224" s="24">
        <f>SUM(G224:K224)</f>
        <v>0</v>
      </c>
      <c r="G224" s="14">
        <v>0</v>
      </c>
      <c r="H224" s="13"/>
      <c r="I224" s="14">
        <v>0</v>
      </c>
      <c r="J224" s="13"/>
      <c r="K224" s="14">
        <v>0</v>
      </c>
      <c r="L224" s="13"/>
      <c r="M224" s="14">
        <v>0</v>
      </c>
      <c r="N224" s="13"/>
      <c r="O224" s="14">
        <v>0</v>
      </c>
      <c r="P224" s="13"/>
      <c r="Q224" s="14">
        <v>0</v>
      </c>
      <c r="R224" s="11">
        <f t="shared" ref="R224:R230" si="25">E224-M224-O224-Q224</f>
        <v>0</v>
      </c>
      <c r="S224" s="14">
        <f t="shared" si="23"/>
        <v>0</v>
      </c>
    </row>
    <row r="225" spans="1:19" ht="12.75" customHeight="1" x14ac:dyDescent="0.2">
      <c r="A225" s="18"/>
      <c r="B225" s="18">
        <v>5</v>
      </c>
      <c r="C225" s="17" t="s">
        <v>95</v>
      </c>
      <c r="D225" s="17"/>
      <c r="E225" s="24">
        <f>SUM(G225:K225)</f>
        <v>1104914.18</v>
      </c>
      <c r="G225" s="14">
        <v>900207.58</v>
      </c>
      <c r="H225" s="13"/>
      <c r="I225" s="14">
        <v>197238.18</v>
      </c>
      <c r="J225" s="13"/>
      <c r="K225" s="14">
        <v>7468.42</v>
      </c>
      <c r="L225" s="13"/>
      <c r="M225" s="14">
        <v>717320.74</v>
      </c>
      <c r="N225" s="13"/>
      <c r="O225" s="14">
        <v>387561.44</v>
      </c>
      <c r="P225" s="13"/>
      <c r="Q225" s="14">
        <v>-32</v>
      </c>
      <c r="R225" s="11">
        <f t="shared" si="25"/>
        <v>63.999999999941792</v>
      </c>
      <c r="S225" s="14">
        <f t="shared" si="23"/>
        <v>-5.8207660913467407E-11</v>
      </c>
    </row>
    <row r="226" spans="1:19" ht="12.75" customHeight="1" x14ac:dyDescent="0.2">
      <c r="A226" s="18"/>
      <c r="B226" s="18">
        <v>6</v>
      </c>
      <c r="C226" s="17" t="s">
        <v>96</v>
      </c>
      <c r="D226" s="17"/>
      <c r="G226" s="14"/>
      <c r="H226" s="13"/>
      <c r="I226" s="14"/>
      <c r="J226" s="13"/>
      <c r="K226" s="14"/>
      <c r="L226" s="13"/>
      <c r="M226" s="14"/>
      <c r="N226" s="13"/>
      <c r="O226" s="14"/>
      <c r="P226" s="13"/>
      <c r="Q226" s="14"/>
      <c r="R226" s="11">
        <f t="shared" si="25"/>
        <v>0</v>
      </c>
      <c r="S226" s="14">
        <f t="shared" si="23"/>
        <v>0</v>
      </c>
    </row>
    <row r="227" spans="1:19" ht="12.75" customHeight="1" x14ac:dyDescent="0.2">
      <c r="A227" s="18"/>
      <c r="B227" s="18">
        <v>7</v>
      </c>
      <c r="C227" s="18"/>
      <c r="D227" s="17" t="s">
        <v>97</v>
      </c>
      <c r="E227" s="24">
        <f>SUM(G227:K227)</f>
        <v>8493.73</v>
      </c>
      <c r="G227" s="14">
        <v>8493.73</v>
      </c>
      <c r="H227" s="13"/>
      <c r="I227" s="14">
        <v>0</v>
      </c>
      <c r="J227" s="13"/>
      <c r="K227" s="14">
        <v>0</v>
      </c>
      <c r="L227" s="13"/>
      <c r="M227" s="14">
        <v>6597.82</v>
      </c>
      <c r="N227" s="13"/>
      <c r="O227" s="14">
        <v>1895.91</v>
      </c>
      <c r="P227" s="13"/>
      <c r="Q227" s="14">
        <v>0</v>
      </c>
      <c r="R227" s="11">
        <f t="shared" si="25"/>
        <v>-2.2737367544323206E-13</v>
      </c>
      <c r="S227" s="14">
        <f t="shared" si="23"/>
        <v>-2.2737367544323206E-13</v>
      </c>
    </row>
    <row r="228" spans="1:19" ht="12.75" customHeight="1" x14ac:dyDescent="0.2">
      <c r="A228" s="18"/>
      <c r="B228" s="18">
        <v>8</v>
      </c>
      <c r="C228" s="17" t="s">
        <v>98</v>
      </c>
      <c r="D228" s="17"/>
      <c r="E228" s="24">
        <f>SUM(G228:K228)</f>
        <v>0</v>
      </c>
      <c r="G228" s="14">
        <v>0</v>
      </c>
      <c r="H228" s="13"/>
      <c r="I228" s="14">
        <v>0</v>
      </c>
      <c r="J228" s="13"/>
      <c r="K228" s="14">
        <v>0</v>
      </c>
      <c r="L228" s="13"/>
      <c r="M228" s="14">
        <v>0</v>
      </c>
      <c r="N228" s="13"/>
      <c r="O228" s="14">
        <v>0</v>
      </c>
      <c r="P228" s="13"/>
      <c r="Q228" s="14">
        <v>0</v>
      </c>
      <c r="R228" s="11">
        <f t="shared" si="25"/>
        <v>0</v>
      </c>
      <c r="S228" s="14">
        <f t="shared" si="23"/>
        <v>0</v>
      </c>
    </row>
    <row r="229" spans="1:19" ht="12.75" customHeight="1" x14ac:dyDescent="0.2">
      <c r="A229" s="18"/>
      <c r="B229" s="18">
        <v>9</v>
      </c>
      <c r="C229" s="17" t="s">
        <v>99</v>
      </c>
      <c r="D229" s="17"/>
      <c r="E229" s="24">
        <f>SUM(G229:K229)</f>
        <v>-563984.06000000006</v>
      </c>
      <c r="G229" s="14">
        <v>0</v>
      </c>
      <c r="H229" s="13"/>
      <c r="I229" s="14">
        <v>-563984.06000000006</v>
      </c>
      <c r="J229" s="13"/>
      <c r="K229" s="14">
        <v>0</v>
      </c>
      <c r="L229" s="13"/>
      <c r="M229" s="14">
        <v>0</v>
      </c>
      <c r="N229" s="13"/>
      <c r="O229" s="14">
        <v>-563984.06000000006</v>
      </c>
      <c r="P229" s="13"/>
      <c r="Q229" s="14">
        <v>0</v>
      </c>
      <c r="R229" s="11">
        <f t="shared" si="25"/>
        <v>0</v>
      </c>
      <c r="S229" s="14">
        <f t="shared" si="23"/>
        <v>0</v>
      </c>
    </row>
    <row r="230" spans="1:19" ht="12.75" customHeight="1" x14ac:dyDescent="0.2">
      <c r="A230" s="18"/>
      <c r="B230" s="18">
        <v>10</v>
      </c>
      <c r="C230" s="17" t="s">
        <v>100</v>
      </c>
      <c r="D230" s="17"/>
      <c r="E230" s="24">
        <f>SUM(G230:K230)</f>
        <v>99392.78</v>
      </c>
      <c r="G230" s="14">
        <v>64267.5</v>
      </c>
      <c r="H230" s="13"/>
      <c r="I230" s="14">
        <v>-3486.35</v>
      </c>
      <c r="J230" s="13"/>
      <c r="K230" s="14">
        <v>38611.629999999997</v>
      </c>
      <c r="L230" s="13"/>
      <c r="M230" s="14">
        <v>106748.3</v>
      </c>
      <c r="N230" s="13"/>
      <c r="O230" s="14">
        <v>-7355.52</v>
      </c>
      <c r="P230" s="13"/>
      <c r="Q230" s="14">
        <v>0</v>
      </c>
      <c r="R230" s="11">
        <f t="shared" si="25"/>
        <v>-3.637978807091713E-12</v>
      </c>
      <c r="S230" s="14">
        <f t="shared" si="23"/>
        <v>-3.637978807091713E-12</v>
      </c>
    </row>
    <row r="231" spans="1:19" ht="12.75" customHeight="1" x14ac:dyDescent="0.2">
      <c r="A231" s="18"/>
      <c r="B231" s="18">
        <v>11</v>
      </c>
      <c r="C231" s="17" t="s">
        <v>101</v>
      </c>
      <c r="D231" s="17"/>
      <c r="E231" s="11">
        <f>G231+I231+K231</f>
        <v>0</v>
      </c>
      <c r="F231" s="52"/>
      <c r="G231" s="14">
        <v>0</v>
      </c>
      <c r="H231" s="13"/>
      <c r="I231" s="14">
        <v>0</v>
      </c>
      <c r="J231" s="13"/>
      <c r="K231" s="14">
        <v>0</v>
      </c>
      <c r="L231" s="13"/>
      <c r="M231" s="14">
        <v>0</v>
      </c>
      <c r="N231" s="13"/>
      <c r="O231" s="14">
        <v>0</v>
      </c>
      <c r="P231" s="13"/>
      <c r="Q231" s="14">
        <v>0</v>
      </c>
      <c r="R231" s="11">
        <f>E231-M231-O231-Q231</f>
        <v>0</v>
      </c>
      <c r="S231" s="14">
        <f t="shared" ref="S231" si="26">E231-M231-O231+Q231</f>
        <v>0</v>
      </c>
    </row>
    <row r="232" spans="1:19" ht="12.75" customHeight="1" x14ac:dyDescent="0.2">
      <c r="A232" s="18"/>
      <c r="B232" s="18">
        <v>11</v>
      </c>
      <c r="C232" s="17"/>
      <c r="D232" s="17"/>
      <c r="E232" s="16">
        <f>G232+I232+K232</f>
        <v>0</v>
      </c>
      <c r="G232" s="15"/>
      <c r="H232" s="13"/>
      <c r="I232" s="15"/>
      <c r="J232" s="13"/>
      <c r="K232" s="15"/>
      <c r="L232" s="13"/>
      <c r="M232" s="15"/>
      <c r="N232" s="13"/>
      <c r="O232" s="15"/>
      <c r="P232" s="13"/>
      <c r="Q232" s="15"/>
      <c r="R232" s="11">
        <f>E232-M232-O232-Q232</f>
        <v>0</v>
      </c>
      <c r="S232" s="14">
        <f t="shared" si="23"/>
        <v>0</v>
      </c>
    </row>
    <row r="233" spans="1:19" ht="12.75" customHeight="1" x14ac:dyDescent="0.2">
      <c r="A233" s="18"/>
      <c r="B233" s="48"/>
    </row>
    <row r="234" spans="1:19" ht="12.75" customHeight="1" x14ac:dyDescent="0.2">
      <c r="A234" s="18"/>
      <c r="B234" s="18"/>
      <c r="C234" s="18"/>
      <c r="D234" s="17" t="s">
        <v>2</v>
      </c>
      <c r="E234" s="19">
        <f>SUM(E221:E233)</f>
        <v>2163901.4699999997</v>
      </c>
      <c r="G234" s="19">
        <f>SUM(G221:G233)</f>
        <v>1790003.73</v>
      </c>
      <c r="I234" s="19">
        <f>SUM(I221:I233)</f>
        <v>-178902.30000000008</v>
      </c>
      <c r="K234" s="19">
        <f>SUM(K221:K233)</f>
        <v>552800.03999999992</v>
      </c>
      <c r="M234" s="19">
        <f>SUM(M221:M233)</f>
        <v>1747602.5</v>
      </c>
      <c r="O234" s="19">
        <f>SUM(O221:O233)</f>
        <v>496564.98</v>
      </c>
      <c r="Q234" s="19">
        <f>SUM(Q221:Q233)</f>
        <v>80266.009999999995</v>
      </c>
      <c r="R234" s="11">
        <f>E234-M234-O234-Q234</f>
        <v>-160532.02000000025</v>
      </c>
      <c r="S234" s="14">
        <f>E234-M234-O234+Q234</f>
        <v>-2.4738255888223648E-10</v>
      </c>
    </row>
    <row r="235" spans="1:19" ht="12.75" customHeight="1" x14ac:dyDescent="0.2">
      <c r="A235" s="18"/>
      <c r="B235" s="17"/>
      <c r="E235" s="49"/>
      <c r="G235" s="49"/>
      <c r="I235" s="49"/>
      <c r="K235" s="49"/>
      <c r="M235" s="49"/>
      <c r="O235" s="49"/>
      <c r="Q235" s="49"/>
    </row>
    <row r="236" spans="1:19" ht="12.75" customHeight="1" x14ac:dyDescent="0.2">
      <c r="A236" s="18"/>
      <c r="B236" s="17" t="s">
        <v>14</v>
      </c>
      <c r="E236" s="49"/>
      <c r="G236" s="49"/>
      <c r="I236" s="49"/>
      <c r="K236" s="49"/>
      <c r="M236" s="49"/>
      <c r="O236" s="49"/>
      <c r="Q236" s="49"/>
    </row>
    <row r="237" spans="1:19" ht="12.75" customHeight="1" x14ac:dyDescent="0.2">
      <c r="A237" s="18"/>
      <c r="B237" s="17"/>
      <c r="C237" s="17" t="s">
        <v>274</v>
      </c>
      <c r="E237" s="24">
        <f>SUM(G237:K237)</f>
        <v>68687.48000000001</v>
      </c>
      <c r="G237" s="14">
        <v>27339.57</v>
      </c>
      <c r="H237" s="13"/>
      <c r="I237" s="14">
        <v>41347.910000000003</v>
      </c>
      <c r="J237" s="13"/>
      <c r="K237" s="14">
        <v>0</v>
      </c>
      <c r="L237" s="13"/>
      <c r="M237" s="14">
        <v>29099.4</v>
      </c>
      <c r="N237" s="13"/>
      <c r="O237" s="14">
        <v>39588.080000000002</v>
      </c>
      <c r="P237" s="13"/>
      <c r="Q237" s="14">
        <v>0</v>
      </c>
      <c r="R237" s="11">
        <f t="shared" ref="R237:R258" si="27">E237-M237-O237-Q237</f>
        <v>7.2759576141834259E-12</v>
      </c>
      <c r="S237" s="14">
        <f t="shared" ref="S237:S261" si="28">E237-M237-O237+Q237</f>
        <v>7.2759576141834259E-12</v>
      </c>
    </row>
    <row r="238" spans="1:19" ht="12.75" customHeight="1" x14ac:dyDescent="0.2">
      <c r="A238" s="18"/>
      <c r="B238" s="48"/>
      <c r="C238" s="17" t="s">
        <v>102</v>
      </c>
      <c r="E238" s="24">
        <f>SUM(G238:K238)</f>
        <v>338497.24</v>
      </c>
      <c r="G238" s="14">
        <v>262010.92</v>
      </c>
      <c r="H238" s="13"/>
      <c r="I238" s="14">
        <v>8618.85</v>
      </c>
      <c r="J238" s="13"/>
      <c r="K238" s="14">
        <v>67867.47</v>
      </c>
      <c r="L238" s="13"/>
      <c r="M238" s="14">
        <v>160736.95999999999</v>
      </c>
      <c r="N238" s="13"/>
      <c r="O238" s="14">
        <v>177716.28</v>
      </c>
      <c r="P238" s="13"/>
      <c r="Q238" s="14">
        <v>-44</v>
      </c>
      <c r="R238" s="11">
        <f t="shared" si="27"/>
        <v>88</v>
      </c>
      <c r="S238" s="14">
        <f t="shared" si="28"/>
        <v>0</v>
      </c>
    </row>
    <row r="239" spans="1:19" ht="12.75" customHeight="1" x14ac:dyDescent="0.2">
      <c r="A239" s="18"/>
      <c r="B239" s="48"/>
      <c r="C239" s="17" t="s">
        <v>251</v>
      </c>
      <c r="E239" s="24">
        <f>SUM(G239:K239)</f>
        <v>123.16</v>
      </c>
      <c r="G239" s="14">
        <v>0</v>
      </c>
      <c r="H239" s="13"/>
      <c r="I239" s="14">
        <v>123.16</v>
      </c>
      <c r="J239" s="13"/>
      <c r="K239" s="14">
        <v>0</v>
      </c>
      <c r="L239" s="13"/>
      <c r="M239" s="14">
        <v>0</v>
      </c>
      <c r="N239" s="13"/>
      <c r="O239" s="14">
        <v>123.16</v>
      </c>
      <c r="P239" s="13"/>
      <c r="Q239" s="14">
        <v>0</v>
      </c>
      <c r="R239" s="11">
        <f t="shared" si="27"/>
        <v>0</v>
      </c>
      <c r="S239" s="14">
        <f t="shared" si="28"/>
        <v>0</v>
      </c>
    </row>
    <row r="240" spans="1:19" ht="12.75" customHeight="1" x14ac:dyDescent="0.2">
      <c r="A240" s="18"/>
      <c r="B240" s="48"/>
      <c r="C240" s="17" t="s">
        <v>267</v>
      </c>
      <c r="E240" s="24">
        <f>SUM(G240:K240)</f>
        <v>9074683.8800000008</v>
      </c>
      <c r="G240" s="14">
        <v>1806239.44</v>
      </c>
      <c r="H240" s="13"/>
      <c r="I240" s="14">
        <v>865723.5</v>
      </c>
      <c r="J240" s="13"/>
      <c r="K240" s="14">
        <v>6402720.9400000004</v>
      </c>
      <c r="L240" s="13"/>
      <c r="M240" s="14">
        <v>4471697.3499999996</v>
      </c>
      <c r="N240" s="13"/>
      <c r="O240" s="14">
        <v>4679705.5199999996</v>
      </c>
      <c r="P240" s="13"/>
      <c r="Q240" s="14">
        <v>76718.990000000005</v>
      </c>
      <c r="R240" s="11">
        <f>E240-M240-O240-Q240</f>
        <v>-153437.97999999835</v>
      </c>
      <c r="S240" s="14">
        <f t="shared" si="28"/>
        <v>1.6443664208054543E-9</v>
      </c>
    </row>
    <row r="241" spans="1:19" ht="12.75" customHeight="1" x14ac:dyDescent="0.2">
      <c r="A241" s="18"/>
      <c r="B241" s="48"/>
      <c r="C241" s="17" t="s">
        <v>271</v>
      </c>
      <c r="E241" s="24">
        <f>SUM(G241:K241)</f>
        <v>2051567.24</v>
      </c>
      <c r="G241" s="14">
        <v>8493.27</v>
      </c>
      <c r="H241" s="13"/>
      <c r="I241" s="14">
        <v>2043073.97</v>
      </c>
      <c r="J241" s="13"/>
      <c r="K241" s="14">
        <v>0</v>
      </c>
      <c r="L241" s="13"/>
      <c r="M241" s="14">
        <v>1202339.3899999999</v>
      </c>
      <c r="N241" s="13"/>
      <c r="O241" s="14">
        <v>848555.85</v>
      </c>
      <c r="P241" s="13"/>
      <c r="Q241" s="14">
        <v>-672</v>
      </c>
      <c r="R241" s="11">
        <f>E241-M241-O241-Q241</f>
        <v>1344.0000000001164</v>
      </c>
      <c r="S241" s="14">
        <f t="shared" si="28"/>
        <v>1.1641532182693481E-10</v>
      </c>
    </row>
    <row r="242" spans="1:19" ht="12.75" customHeight="1" x14ac:dyDescent="0.2">
      <c r="A242" s="18"/>
      <c r="B242" s="48">
        <v>2</v>
      </c>
      <c r="C242" s="17" t="s">
        <v>103</v>
      </c>
      <c r="D242" s="17"/>
      <c r="G242" s="14"/>
      <c r="H242" s="13"/>
      <c r="I242" s="14"/>
      <c r="J242" s="13"/>
      <c r="K242" s="14"/>
      <c r="L242" s="13"/>
      <c r="M242" s="14"/>
      <c r="N242" s="13"/>
      <c r="O242" s="14"/>
      <c r="P242" s="13"/>
      <c r="Q242" s="14"/>
      <c r="R242" s="11">
        <f t="shared" si="27"/>
        <v>0</v>
      </c>
      <c r="S242" s="14">
        <f t="shared" si="28"/>
        <v>0</v>
      </c>
    </row>
    <row r="243" spans="1:19" ht="12.75" customHeight="1" x14ac:dyDescent="0.2">
      <c r="A243" s="18"/>
      <c r="B243" s="48">
        <v>3</v>
      </c>
      <c r="C243" s="18"/>
      <c r="D243" s="17" t="s">
        <v>104</v>
      </c>
      <c r="E243" s="24">
        <f>SUM(G243:K243)</f>
        <v>5015690.37</v>
      </c>
      <c r="F243" s="62"/>
      <c r="G243" s="14">
        <v>1384660.57</v>
      </c>
      <c r="H243" s="13"/>
      <c r="I243" s="14">
        <v>345306.96</v>
      </c>
      <c r="J243" s="13"/>
      <c r="K243" s="14">
        <v>3285722.84</v>
      </c>
      <c r="L243" s="13"/>
      <c r="M243" s="14">
        <v>2508716.14</v>
      </c>
      <c r="N243" s="13"/>
      <c r="O243" s="14">
        <v>2506817.06</v>
      </c>
      <c r="P243" s="13"/>
      <c r="Q243" s="14">
        <v>-157.16999999999999</v>
      </c>
      <c r="R243" s="11">
        <f t="shared" si="27"/>
        <v>314.33999999992545</v>
      </c>
      <c r="S243" s="14">
        <f t="shared" si="28"/>
        <v>-7.4493300417088903E-11</v>
      </c>
    </row>
    <row r="244" spans="1:19" ht="12.75" customHeight="1" x14ac:dyDescent="0.2">
      <c r="A244" s="18"/>
      <c r="B244" s="48">
        <v>4</v>
      </c>
      <c r="C244" s="17" t="s">
        <v>105</v>
      </c>
      <c r="D244" s="17"/>
      <c r="E244" s="24"/>
      <c r="F244" s="62"/>
      <c r="G244" s="14"/>
      <c r="H244" s="13"/>
      <c r="I244" s="14"/>
      <c r="J244" s="13"/>
      <c r="K244" s="14"/>
      <c r="L244" s="13"/>
      <c r="M244" s="14"/>
      <c r="N244" s="13"/>
      <c r="O244" s="14"/>
      <c r="P244" s="13"/>
      <c r="Q244" s="14"/>
      <c r="R244" s="11">
        <f t="shared" si="27"/>
        <v>0</v>
      </c>
      <c r="S244" s="14">
        <f t="shared" si="28"/>
        <v>0</v>
      </c>
    </row>
    <row r="245" spans="1:19" ht="12.75" customHeight="1" x14ac:dyDescent="0.2">
      <c r="A245" s="18"/>
      <c r="B245" s="48">
        <v>5</v>
      </c>
      <c r="C245" s="17"/>
      <c r="D245" s="17" t="s">
        <v>106</v>
      </c>
      <c r="E245" s="24">
        <f t="shared" ref="E245:E256" si="29">SUM(G245:K245)</f>
        <v>1479308.52</v>
      </c>
      <c r="G245" s="14">
        <v>148429.84</v>
      </c>
      <c r="H245" s="13"/>
      <c r="I245" s="14">
        <v>103100.86</v>
      </c>
      <c r="J245" s="13"/>
      <c r="K245" s="14">
        <v>1227777.82</v>
      </c>
      <c r="L245" s="13"/>
      <c r="M245" s="14">
        <v>556214.43000000005</v>
      </c>
      <c r="N245" s="13"/>
      <c r="O245" s="14">
        <v>922722.44</v>
      </c>
      <c r="P245" s="13"/>
      <c r="Q245" s="14">
        <v>-371.65</v>
      </c>
      <c r="R245" s="11">
        <f t="shared" si="27"/>
        <v>743.30000000002326</v>
      </c>
      <c r="S245" s="14">
        <f t="shared" si="28"/>
        <v>2.3305801732931286E-11</v>
      </c>
    </row>
    <row r="246" spans="1:19" ht="12.75" customHeight="1" x14ac:dyDescent="0.2">
      <c r="A246" s="18"/>
      <c r="B246" s="48">
        <v>6</v>
      </c>
      <c r="C246" s="17" t="s">
        <v>107</v>
      </c>
      <c r="D246" s="17"/>
      <c r="E246" s="24">
        <f t="shared" si="29"/>
        <v>128011.04000000001</v>
      </c>
      <c r="G246" s="14">
        <v>0</v>
      </c>
      <c r="H246" s="13"/>
      <c r="I246" s="14">
        <v>127882.35</v>
      </c>
      <c r="J246" s="13"/>
      <c r="K246" s="14">
        <v>128.69</v>
      </c>
      <c r="L246" s="13"/>
      <c r="M246" s="14">
        <v>78594.38</v>
      </c>
      <c r="N246" s="13"/>
      <c r="O246" s="14">
        <v>49416.66</v>
      </c>
      <c r="P246" s="13"/>
      <c r="Q246" s="14">
        <v>0</v>
      </c>
      <c r="R246" s="11">
        <f t="shared" si="27"/>
        <v>0</v>
      </c>
      <c r="S246" s="14">
        <f t="shared" si="28"/>
        <v>0</v>
      </c>
    </row>
    <row r="247" spans="1:19" ht="12.75" customHeight="1" x14ac:dyDescent="0.2">
      <c r="A247" s="18"/>
      <c r="B247" s="48">
        <v>6</v>
      </c>
      <c r="C247" s="17" t="s">
        <v>268</v>
      </c>
      <c r="D247" s="17"/>
      <c r="E247" s="24">
        <f>SUM(G247:K247)</f>
        <v>3691226.8099999996</v>
      </c>
      <c r="G247" s="14">
        <v>69104.289999999994</v>
      </c>
      <c r="H247" s="13"/>
      <c r="I247" s="14">
        <v>458467.97</v>
      </c>
      <c r="J247" s="13"/>
      <c r="K247" s="14">
        <v>3163654.55</v>
      </c>
      <c r="L247" s="13"/>
      <c r="M247" s="14">
        <v>1644807.34</v>
      </c>
      <c r="N247" s="13"/>
      <c r="O247" s="14">
        <v>2046349.47</v>
      </c>
      <c r="P247" s="13"/>
      <c r="Q247" s="14">
        <v>-70</v>
      </c>
      <c r="R247" s="11">
        <f>E247-M247-O247-Q247</f>
        <v>139.99999999953434</v>
      </c>
      <c r="S247" s="14">
        <f t="shared" si="28"/>
        <v>-4.6566128730773926E-10</v>
      </c>
    </row>
    <row r="248" spans="1:19" ht="12.75" customHeight="1" x14ac:dyDescent="0.2">
      <c r="A248" s="18"/>
      <c r="B248" s="48">
        <v>7</v>
      </c>
      <c r="C248" s="17" t="s">
        <v>109</v>
      </c>
      <c r="D248" s="17"/>
      <c r="E248" s="24">
        <f t="shared" si="29"/>
        <v>7878816.5800000001</v>
      </c>
      <c r="G248" s="14">
        <v>1728434.93</v>
      </c>
      <c r="H248" s="13"/>
      <c r="I248" s="14">
        <v>506255.82</v>
      </c>
      <c r="J248" s="13"/>
      <c r="K248" s="14">
        <v>5644125.8300000001</v>
      </c>
      <c r="L248" s="13"/>
      <c r="M248" s="14">
        <v>3409381.05</v>
      </c>
      <c r="N248" s="13"/>
      <c r="O248" s="14">
        <v>4424740.6900000004</v>
      </c>
      <c r="P248" s="13"/>
      <c r="Q248" s="14">
        <v>-44694.84</v>
      </c>
      <c r="R248" s="11">
        <f t="shared" si="27"/>
        <v>89389.679999999847</v>
      </c>
      <c r="S248" s="14">
        <f t="shared" si="28"/>
        <v>-1.4551915228366852E-10</v>
      </c>
    </row>
    <row r="249" spans="1:19" ht="12.75" customHeight="1" x14ac:dyDescent="0.2">
      <c r="A249" s="18"/>
      <c r="B249" s="48"/>
      <c r="C249" s="17" t="s">
        <v>284</v>
      </c>
      <c r="D249" s="17"/>
      <c r="E249" s="24">
        <f>SUM(G249:K249)</f>
        <v>0</v>
      </c>
      <c r="G249" s="14">
        <v>0</v>
      </c>
      <c r="H249" s="13"/>
      <c r="I249" s="14">
        <v>0</v>
      </c>
      <c r="J249" s="13"/>
      <c r="K249" s="14">
        <v>0</v>
      </c>
      <c r="L249" s="13"/>
      <c r="M249" s="14">
        <v>0</v>
      </c>
      <c r="N249" s="13"/>
      <c r="O249" s="14">
        <v>0</v>
      </c>
      <c r="P249" s="13"/>
      <c r="Q249" s="14">
        <v>0</v>
      </c>
      <c r="R249" s="11">
        <f t="shared" ref="R249" si="30">E249-M249-O249-Q249</f>
        <v>0</v>
      </c>
      <c r="S249" s="14">
        <f t="shared" ref="S249" si="31">E249-M249-O249+Q249</f>
        <v>0</v>
      </c>
    </row>
    <row r="250" spans="1:19" ht="12.75" customHeight="1" x14ac:dyDescent="0.2">
      <c r="A250" s="18"/>
      <c r="B250" s="48"/>
      <c r="C250" s="17" t="s">
        <v>252</v>
      </c>
      <c r="D250" s="17"/>
      <c r="E250" s="24">
        <f>SUM(G250:K250)</f>
        <v>1041025.91</v>
      </c>
      <c r="G250" s="14">
        <v>11896.67</v>
      </c>
      <c r="H250" s="13"/>
      <c r="I250" s="14">
        <v>17091.07</v>
      </c>
      <c r="J250" s="13"/>
      <c r="K250" s="14">
        <v>1012038.17</v>
      </c>
      <c r="L250" s="13"/>
      <c r="M250" s="14">
        <v>725485.57</v>
      </c>
      <c r="N250" s="13"/>
      <c r="O250" s="14">
        <v>547429.09</v>
      </c>
      <c r="P250" s="13"/>
      <c r="Q250" s="14">
        <v>231888.75</v>
      </c>
      <c r="R250" s="11">
        <f t="shared" si="27"/>
        <v>-463777.49999999988</v>
      </c>
      <c r="S250" s="14">
        <f t="shared" si="28"/>
        <v>0</v>
      </c>
    </row>
    <row r="251" spans="1:19" ht="12.75" customHeight="1" x14ac:dyDescent="0.2">
      <c r="A251" s="18"/>
      <c r="B251" s="48"/>
      <c r="C251" s="17" t="s">
        <v>232</v>
      </c>
      <c r="D251" s="17"/>
      <c r="E251" s="24">
        <f t="shared" si="29"/>
        <v>479090.63</v>
      </c>
      <c r="G251" s="14">
        <v>0</v>
      </c>
      <c r="H251" s="13"/>
      <c r="I251" s="14">
        <v>0</v>
      </c>
      <c r="J251" s="13"/>
      <c r="K251" s="14">
        <v>479090.63</v>
      </c>
      <c r="L251" s="13"/>
      <c r="M251" s="14">
        <v>282056.48</v>
      </c>
      <c r="N251" s="13"/>
      <c r="O251" s="14">
        <v>197034.15</v>
      </c>
      <c r="P251" s="13"/>
      <c r="Q251" s="14">
        <v>0</v>
      </c>
      <c r="R251" s="11">
        <f t="shared" si="27"/>
        <v>2.9103830456733704E-11</v>
      </c>
      <c r="S251" s="14">
        <f t="shared" si="28"/>
        <v>2.9103830456733704E-11</v>
      </c>
    </row>
    <row r="252" spans="1:19" ht="12.75" customHeight="1" x14ac:dyDescent="0.2">
      <c r="A252" s="18"/>
      <c r="B252" s="48"/>
      <c r="C252" s="17" t="s">
        <v>237</v>
      </c>
      <c r="D252" s="17"/>
      <c r="E252" s="24">
        <f>SUM(G252:K252)</f>
        <v>0</v>
      </c>
      <c r="G252" s="14">
        <v>0</v>
      </c>
      <c r="H252" s="13"/>
      <c r="I252" s="14">
        <v>0</v>
      </c>
      <c r="J252" s="13"/>
      <c r="K252" s="14">
        <v>0</v>
      </c>
      <c r="L252" s="13"/>
      <c r="M252" s="14">
        <v>0</v>
      </c>
      <c r="N252" s="13"/>
      <c r="O252" s="14">
        <v>0</v>
      </c>
      <c r="P252" s="13"/>
      <c r="Q252" s="14">
        <v>0</v>
      </c>
      <c r="R252" s="11">
        <f t="shared" si="27"/>
        <v>0</v>
      </c>
      <c r="S252" s="14">
        <f t="shared" si="28"/>
        <v>0</v>
      </c>
    </row>
    <row r="253" spans="1:19" ht="12.75" customHeight="1" x14ac:dyDescent="0.2">
      <c r="A253" s="18"/>
      <c r="B253" s="48">
        <v>10</v>
      </c>
      <c r="C253" s="17" t="s">
        <v>110</v>
      </c>
      <c r="D253" s="17"/>
      <c r="E253" s="24">
        <f t="shared" si="29"/>
        <v>27511771.060000002</v>
      </c>
      <c r="G253" s="14">
        <v>2361880.0099999998</v>
      </c>
      <c r="H253" s="13"/>
      <c r="I253" s="14">
        <v>2446205.14</v>
      </c>
      <c r="J253" s="13"/>
      <c r="K253" s="14">
        <v>22703685.91</v>
      </c>
      <c r="L253" s="13"/>
      <c r="M253" s="14">
        <v>14760028.4</v>
      </c>
      <c r="N253" s="13"/>
      <c r="O253" s="14">
        <v>13407381.82</v>
      </c>
      <c r="P253" s="13"/>
      <c r="Q253" s="14">
        <v>655639.16</v>
      </c>
      <c r="R253" s="11">
        <f t="shared" si="27"/>
        <v>-1311278.3199999984</v>
      </c>
      <c r="S253" s="14">
        <f t="shared" si="28"/>
        <v>1.7462298274040222E-9</v>
      </c>
    </row>
    <row r="254" spans="1:19" ht="12.75" customHeight="1" x14ac:dyDescent="0.2">
      <c r="A254" s="18"/>
      <c r="B254" s="48"/>
      <c r="C254" s="17" t="s">
        <v>269</v>
      </c>
      <c r="D254" s="17"/>
      <c r="E254" s="24">
        <f>SUM(G254:K254)</f>
        <v>0</v>
      </c>
      <c r="G254" s="14">
        <v>0</v>
      </c>
      <c r="H254" s="13"/>
      <c r="I254" s="14">
        <v>0</v>
      </c>
      <c r="J254" s="13"/>
      <c r="K254" s="14">
        <v>0</v>
      </c>
      <c r="L254" s="13"/>
      <c r="M254" s="14">
        <v>0</v>
      </c>
      <c r="N254" s="13"/>
      <c r="O254" s="14">
        <v>0</v>
      </c>
      <c r="P254" s="13"/>
      <c r="Q254" s="14">
        <v>0</v>
      </c>
      <c r="R254" s="11">
        <f>E254-M254-O254-Q254</f>
        <v>0</v>
      </c>
      <c r="S254" s="14">
        <f t="shared" si="28"/>
        <v>0</v>
      </c>
    </row>
    <row r="255" spans="1:19" ht="12.75" customHeight="1" x14ac:dyDescent="0.2">
      <c r="A255" s="18"/>
      <c r="B255" s="48"/>
      <c r="C255" s="17" t="s">
        <v>270</v>
      </c>
      <c r="D255" s="17"/>
      <c r="E255" s="24">
        <f>SUM(G255:K255)</f>
        <v>0</v>
      </c>
      <c r="G255" s="14">
        <v>0</v>
      </c>
      <c r="H255" s="13"/>
      <c r="I255" s="14">
        <v>0</v>
      </c>
      <c r="J255" s="13"/>
      <c r="K255" s="14">
        <v>0</v>
      </c>
      <c r="L255" s="13"/>
      <c r="M255" s="14">
        <v>0</v>
      </c>
      <c r="N255" s="13"/>
      <c r="O255" s="14">
        <v>0</v>
      </c>
      <c r="P255" s="13"/>
      <c r="Q255" s="14">
        <v>0</v>
      </c>
      <c r="R255" s="11">
        <f>E255-M255-O255-Q255</f>
        <v>0</v>
      </c>
      <c r="S255" s="14">
        <f t="shared" si="28"/>
        <v>0</v>
      </c>
    </row>
    <row r="256" spans="1:19" ht="12.75" customHeight="1" x14ac:dyDescent="0.2">
      <c r="A256" s="18"/>
      <c r="B256" s="48">
        <v>11</v>
      </c>
      <c r="C256" s="17" t="s">
        <v>108</v>
      </c>
      <c r="D256" s="17"/>
      <c r="E256" s="24">
        <f t="shared" si="29"/>
        <v>10197512.680000002</v>
      </c>
      <c r="G256" s="14">
        <v>1163583.24</v>
      </c>
      <c r="H256" s="13"/>
      <c r="I256" s="14">
        <v>276108.98</v>
      </c>
      <c r="J256" s="13"/>
      <c r="K256" s="14">
        <v>8757820.4600000009</v>
      </c>
      <c r="L256" s="13"/>
      <c r="M256" s="14">
        <v>5743668.1600000001</v>
      </c>
      <c r="N256" s="13"/>
      <c r="O256" s="14">
        <v>4538191.7699999996</v>
      </c>
      <c r="P256" s="13"/>
      <c r="Q256" s="14">
        <v>84347.25</v>
      </c>
      <c r="R256" s="11">
        <f t="shared" si="27"/>
        <v>-168694.49999999814</v>
      </c>
      <c r="S256" s="14">
        <f t="shared" si="28"/>
        <v>1.862645149230957E-9</v>
      </c>
    </row>
    <row r="257" spans="1:19" ht="12.75" customHeight="1" x14ac:dyDescent="0.2">
      <c r="A257" s="18"/>
      <c r="B257" s="48">
        <v>15</v>
      </c>
      <c r="C257" s="17" t="s">
        <v>111</v>
      </c>
      <c r="D257" s="17"/>
      <c r="E257" s="24">
        <f>SUM(G257:K257)</f>
        <v>5242045.08</v>
      </c>
      <c r="G257" s="14">
        <v>3675552.77</v>
      </c>
      <c r="H257" s="13"/>
      <c r="I257" s="14">
        <v>1563578.93</v>
      </c>
      <c r="J257" s="13"/>
      <c r="K257" s="14">
        <v>2913.38</v>
      </c>
      <c r="L257" s="13"/>
      <c r="M257" s="14">
        <v>3492315.88</v>
      </c>
      <c r="N257" s="13"/>
      <c r="O257" s="14">
        <v>1748385.2</v>
      </c>
      <c r="P257" s="13"/>
      <c r="Q257" s="14">
        <v>-1344</v>
      </c>
      <c r="R257" s="11">
        <f t="shared" si="27"/>
        <v>2688.0000000002328</v>
      </c>
      <c r="S257" s="14">
        <f t="shared" si="28"/>
        <v>2.3283064365386963E-10</v>
      </c>
    </row>
    <row r="258" spans="1:19" ht="12.75" customHeight="1" x14ac:dyDescent="0.2">
      <c r="A258" s="18"/>
      <c r="B258" s="48">
        <v>16</v>
      </c>
      <c r="C258" s="17" t="s">
        <v>112</v>
      </c>
      <c r="D258" s="17"/>
      <c r="E258" s="24">
        <f>SUM(G258:K258)</f>
        <v>460502.67</v>
      </c>
      <c r="G258" s="14">
        <v>159157.75</v>
      </c>
      <c r="H258" s="13"/>
      <c r="I258" s="14">
        <v>301344.92</v>
      </c>
      <c r="J258" s="13"/>
      <c r="K258" s="14" t="s">
        <v>19</v>
      </c>
      <c r="L258" s="13"/>
      <c r="M258" s="14">
        <v>15000</v>
      </c>
      <c r="N258" s="13"/>
      <c r="O258" s="14">
        <v>445502.67</v>
      </c>
      <c r="P258" s="13"/>
      <c r="Q258" s="14">
        <v>0</v>
      </c>
      <c r="R258" s="11">
        <f t="shared" si="27"/>
        <v>0</v>
      </c>
      <c r="S258" s="14">
        <f t="shared" si="28"/>
        <v>0</v>
      </c>
    </row>
    <row r="259" spans="1:19" ht="12.75" customHeight="1" x14ac:dyDescent="0.2">
      <c r="A259" s="18"/>
      <c r="B259" s="48">
        <v>15</v>
      </c>
      <c r="C259" s="17" t="s">
        <v>285</v>
      </c>
      <c r="D259" s="17"/>
      <c r="E259" s="24">
        <f>SUM(G259:K259)</f>
        <v>0</v>
      </c>
      <c r="G259" s="14"/>
      <c r="H259" s="13"/>
      <c r="I259" s="14"/>
      <c r="J259" s="13"/>
      <c r="K259" s="14"/>
      <c r="L259" s="13"/>
      <c r="M259" s="14"/>
      <c r="N259" s="13"/>
      <c r="O259" s="14"/>
      <c r="P259" s="13"/>
      <c r="Q259" s="14">
        <v>0</v>
      </c>
      <c r="R259" s="11">
        <f t="shared" ref="R259" si="32">E259-M259-O259-Q259</f>
        <v>0</v>
      </c>
      <c r="S259" s="14">
        <f t="shared" ref="S259:S260" si="33">E259-M259-O259+Q259</f>
        <v>0</v>
      </c>
    </row>
    <row r="260" spans="1:19" s="57" customFormat="1" ht="12.75" customHeight="1" x14ac:dyDescent="0.2">
      <c r="A260" s="53"/>
      <c r="B260" s="54">
        <v>17</v>
      </c>
      <c r="C260" s="55" t="s">
        <v>100</v>
      </c>
      <c r="D260" s="53"/>
      <c r="E260" s="11">
        <f>G260+I260+K260</f>
        <v>52652.51</v>
      </c>
      <c r="F260" s="52"/>
      <c r="G260" s="14">
        <v>-6127.36</v>
      </c>
      <c r="H260" s="13"/>
      <c r="I260" s="14">
        <v>62122.19</v>
      </c>
      <c r="J260" s="13"/>
      <c r="K260" s="14">
        <v>-3342.32</v>
      </c>
      <c r="L260" s="13"/>
      <c r="M260" s="14">
        <v>61280.76</v>
      </c>
      <c r="N260" s="13"/>
      <c r="O260" s="14">
        <v>-8628.25</v>
      </c>
      <c r="P260" s="13"/>
      <c r="Q260" s="14">
        <v>0</v>
      </c>
      <c r="R260" s="11">
        <f>E260-M260-O260-Q260</f>
        <v>0</v>
      </c>
      <c r="S260" s="14">
        <f t="shared" si="33"/>
        <v>0</v>
      </c>
    </row>
    <row r="261" spans="1:19" ht="12.75" customHeight="1" x14ac:dyDescent="0.2">
      <c r="A261" s="18"/>
      <c r="B261" s="48">
        <v>17</v>
      </c>
      <c r="C261" s="17"/>
      <c r="D261" s="18"/>
      <c r="E261" s="16">
        <f>G261+I261+K261</f>
        <v>0</v>
      </c>
      <c r="G261" s="15"/>
      <c r="H261" s="13"/>
      <c r="I261" s="15"/>
      <c r="J261" s="13"/>
      <c r="K261" s="15"/>
      <c r="L261" s="13"/>
      <c r="M261" s="15"/>
      <c r="N261" s="13"/>
      <c r="O261" s="15"/>
      <c r="P261" s="13"/>
      <c r="Q261" s="15"/>
      <c r="R261" s="11">
        <f>E261-M261-O261-Q261</f>
        <v>0</v>
      </c>
      <c r="S261" s="14">
        <f t="shared" si="28"/>
        <v>0</v>
      </c>
    </row>
    <row r="262" spans="1:19" ht="12.75" customHeight="1" x14ac:dyDescent="0.2">
      <c r="A262" s="18"/>
      <c r="B262" s="48"/>
    </row>
    <row r="263" spans="1:19" ht="12.75" customHeight="1" x14ac:dyDescent="0.2">
      <c r="A263" s="18"/>
      <c r="B263" s="18"/>
      <c r="C263" s="18"/>
      <c r="D263" s="17" t="s">
        <v>2</v>
      </c>
      <c r="E263" s="19">
        <f>SUM(E237:E261)</f>
        <v>74711212.860000014</v>
      </c>
      <c r="G263" s="19">
        <f>SUM(G237:G261)</f>
        <v>12800655.909999998</v>
      </c>
      <c r="I263" s="19">
        <f>SUM(I237:I261)</f>
        <v>9166352.5800000001</v>
      </c>
      <c r="K263" s="19">
        <f>SUM(K237:K261)</f>
        <v>52744204.370000005</v>
      </c>
      <c r="M263" s="19">
        <f>SUM(M237:M261)</f>
        <v>39141421.689999998</v>
      </c>
      <c r="O263" s="19">
        <f>SUM(O237:O261)</f>
        <v>36571031.660000011</v>
      </c>
      <c r="Q263" s="19">
        <f>SUM(Q237:Q261)</f>
        <v>1001240.49</v>
      </c>
      <c r="R263" s="11">
        <f>E263-M263-O263-Q263</f>
        <v>-2002480.9799999946</v>
      </c>
      <c r="S263" s="14">
        <f>E263-M263-O263+Q263</f>
        <v>5.3551048040390015E-9</v>
      </c>
    </row>
    <row r="264" spans="1:19" ht="12.75" customHeight="1" x14ac:dyDescent="0.2">
      <c r="A264" s="18"/>
      <c r="B264" s="18"/>
      <c r="C264" s="18"/>
      <c r="D264" s="17"/>
      <c r="E264" s="49"/>
      <c r="G264" s="49"/>
      <c r="I264" s="49"/>
      <c r="K264" s="49"/>
      <c r="M264" s="49"/>
      <c r="O264" s="49"/>
      <c r="Q264" s="49"/>
      <c r="R264" s="11"/>
    </row>
    <row r="265" spans="1:19" ht="12.75" customHeight="1" x14ac:dyDescent="0.2">
      <c r="A265" s="18"/>
      <c r="B265" s="17" t="s">
        <v>113</v>
      </c>
    </row>
    <row r="266" spans="1:19" ht="12.75" customHeight="1" x14ac:dyDescent="0.2">
      <c r="A266" s="48"/>
      <c r="B266" s="18">
        <v>1</v>
      </c>
      <c r="C266" s="17" t="s">
        <v>114</v>
      </c>
      <c r="D266" s="17"/>
      <c r="E266" s="24">
        <f t="shared" ref="E266:E271" si="34">SUM(G266:K266)</f>
        <v>30.13</v>
      </c>
      <c r="G266" s="14">
        <v>0</v>
      </c>
      <c r="H266" s="13"/>
      <c r="I266" s="14">
        <v>30.13</v>
      </c>
      <c r="J266" s="13"/>
      <c r="K266" s="14">
        <v>0</v>
      </c>
      <c r="L266" s="13"/>
      <c r="M266" s="14">
        <v>0</v>
      </c>
      <c r="N266" s="13"/>
      <c r="O266" s="14">
        <v>30.13</v>
      </c>
      <c r="P266" s="13"/>
      <c r="Q266" s="14">
        <v>0</v>
      </c>
      <c r="R266" s="11">
        <f t="shared" ref="R266:R271" si="35">E266-M266-O266-Q266</f>
        <v>0</v>
      </c>
      <c r="S266" s="14">
        <f t="shared" ref="S266:S276" si="36">E266-M266-O266+Q266</f>
        <v>0</v>
      </c>
    </row>
    <row r="267" spans="1:19" ht="12.75" customHeight="1" x14ac:dyDescent="0.2">
      <c r="A267" s="48"/>
      <c r="B267" s="18">
        <v>2</v>
      </c>
      <c r="C267" s="17" t="s">
        <v>115</v>
      </c>
      <c r="D267" s="17"/>
      <c r="E267" s="24">
        <f t="shared" si="34"/>
        <v>6929407.5999999996</v>
      </c>
      <c r="G267" s="14">
        <v>268060.59000000003</v>
      </c>
      <c r="H267" s="13"/>
      <c r="I267" s="14">
        <v>3410989.91</v>
      </c>
      <c r="J267" s="13"/>
      <c r="K267" s="14">
        <v>3250357.1</v>
      </c>
      <c r="L267" s="13"/>
      <c r="M267" s="14">
        <v>1809639.35</v>
      </c>
      <c r="N267" s="13"/>
      <c r="O267" s="14">
        <v>5105400.25</v>
      </c>
      <c r="P267" s="13"/>
      <c r="Q267" s="14">
        <v>-14368</v>
      </c>
      <c r="R267" s="11">
        <f t="shared" si="35"/>
        <v>28736</v>
      </c>
      <c r="S267" s="14">
        <f t="shared" si="36"/>
        <v>0</v>
      </c>
    </row>
    <row r="268" spans="1:19" ht="12.75" customHeight="1" x14ac:dyDescent="0.2">
      <c r="A268" s="48"/>
      <c r="B268" s="18">
        <v>4</v>
      </c>
      <c r="C268" s="17" t="s">
        <v>116</v>
      </c>
      <c r="D268" s="17"/>
      <c r="E268" s="24">
        <f t="shared" si="34"/>
        <v>747416.67999999993</v>
      </c>
      <c r="G268" s="14">
        <v>713637.46</v>
      </c>
      <c r="H268" s="13"/>
      <c r="I268" s="14">
        <v>33779.22</v>
      </c>
      <c r="J268" s="13"/>
      <c r="K268" s="14">
        <v>0</v>
      </c>
      <c r="L268" s="13"/>
      <c r="M268" s="14">
        <v>393198.84</v>
      </c>
      <c r="N268" s="13"/>
      <c r="O268" s="14">
        <v>353187.34</v>
      </c>
      <c r="P268" s="13"/>
      <c r="Q268" s="14">
        <v>-1030.5</v>
      </c>
      <c r="R268" s="11">
        <f t="shared" si="35"/>
        <v>2060.9999999998836</v>
      </c>
      <c r="S268" s="14">
        <f t="shared" si="36"/>
        <v>-1.1641532182693481E-10</v>
      </c>
    </row>
    <row r="269" spans="1:19" ht="12.75" customHeight="1" x14ac:dyDescent="0.2">
      <c r="A269" s="48"/>
      <c r="B269" s="18">
        <v>5</v>
      </c>
      <c r="C269" s="17" t="s">
        <v>117</v>
      </c>
      <c r="D269" s="17"/>
      <c r="E269" s="24">
        <f t="shared" si="34"/>
        <v>741085.33000000007</v>
      </c>
      <c r="G269" s="14">
        <v>191107.08</v>
      </c>
      <c r="H269" s="13"/>
      <c r="I269" s="14">
        <v>68633.789999999994</v>
      </c>
      <c r="J269" s="13"/>
      <c r="K269" s="14">
        <v>481344.46</v>
      </c>
      <c r="L269" s="13"/>
      <c r="M269" s="14">
        <v>370193.85</v>
      </c>
      <c r="N269" s="13"/>
      <c r="O269" s="14">
        <v>370351.23</v>
      </c>
      <c r="P269" s="13"/>
      <c r="Q269" s="14">
        <v>-540.25</v>
      </c>
      <c r="R269" s="11">
        <f t="shared" si="35"/>
        <v>1080.5000000001164</v>
      </c>
      <c r="S269" s="14">
        <f t="shared" si="36"/>
        <v>1.1641532182693481E-10</v>
      </c>
    </row>
    <row r="270" spans="1:19" ht="12.75" customHeight="1" x14ac:dyDescent="0.2">
      <c r="A270" s="48"/>
      <c r="B270" s="18">
        <v>3</v>
      </c>
      <c r="C270" s="17" t="s">
        <v>264</v>
      </c>
      <c r="D270" s="17"/>
      <c r="E270" s="24">
        <f t="shared" si="34"/>
        <v>411780.29</v>
      </c>
      <c r="G270" s="14">
        <v>148679.97</v>
      </c>
      <c r="H270" s="13"/>
      <c r="I270" s="14">
        <v>200825.02</v>
      </c>
      <c r="J270" s="13"/>
      <c r="K270" s="14">
        <v>62275.3</v>
      </c>
      <c r="L270" s="13"/>
      <c r="M270" s="14">
        <v>177105.67</v>
      </c>
      <c r="N270" s="13"/>
      <c r="O270" s="14">
        <v>234666.62</v>
      </c>
      <c r="P270" s="13"/>
      <c r="Q270" s="14">
        <v>-8</v>
      </c>
      <c r="R270" s="11">
        <f t="shared" si="35"/>
        <v>15.999999999970896</v>
      </c>
      <c r="S270" s="14">
        <f t="shared" si="36"/>
        <v>-2.9103830456733704E-11</v>
      </c>
    </row>
    <row r="271" spans="1:19" ht="12.75" customHeight="1" x14ac:dyDescent="0.2">
      <c r="A271" s="48"/>
      <c r="B271" s="18">
        <v>3</v>
      </c>
      <c r="C271" s="17" t="s">
        <v>263</v>
      </c>
      <c r="D271" s="17"/>
      <c r="E271" s="24">
        <f t="shared" si="34"/>
        <v>3226990.9800000004</v>
      </c>
      <c r="G271" s="14">
        <v>2308906.9700000002</v>
      </c>
      <c r="H271" s="13"/>
      <c r="I271" s="14">
        <v>811888.02</v>
      </c>
      <c r="J271" s="13"/>
      <c r="K271" s="14">
        <v>106195.99</v>
      </c>
      <c r="L271" s="13"/>
      <c r="M271" s="14">
        <v>1754164.19</v>
      </c>
      <c r="N271" s="13"/>
      <c r="O271" s="14">
        <v>1470201.7900000005</v>
      </c>
      <c r="P271" s="13"/>
      <c r="Q271" s="14">
        <v>-2625</v>
      </c>
      <c r="R271" s="11">
        <f t="shared" si="35"/>
        <v>5250</v>
      </c>
      <c r="S271" s="14">
        <f t="shared" si="36"/>
        <v>0</v>
      </c>
    </row>
    <row r="272" spans="1:19" ht="12.75" customHeight="1" x14ac:dyDescent="0.2">
      <c r="A272" s="48"/>
      <c r="B272" s="18">
        <v>3</v>
      </c>
      <c r="C272" s="17" t="s">
        <v>286</v>
      </c>
      <c r="D272" s="17"/>
      <c r="E272" s="24">
        <f t="shared" ref="E272" si="37">SUM(G272:K272)</f>
        <v>102435.28</v>
      </c>
      <c r="G272" s="14">
        <v>102435.28</v>
      </c>
      <c r="H272" s="13"/>
      <c r="I272" s="14">
        <v>0</v>
      </c>
      <c r="J272" s="13"/>
      <c r="K272" s="14">
        <v>0</v>
      </c>
      <c r="L272" s="13"/>
      <c r="M272" s="14">
        <v>0</v>
      </c>
      <c r="N272" s="13"/>
      <c r="O272" s="14">
        <v>102435.28</v>
      </c>
      <c r="P272" s="13"/>
      <c r="Q272" s="14">
        <v>0</v>
      </c>
      <c r="R272" s="11">
        <f t="shared" ref="R272" si="38">E272-M272-O272-Q272</f>
        <v>0</v>
      </c>
      <c r="S272" s="14">
        <f t="shared" ref="S272" si="39">E272-M272-O272+Q272</f>
        <v>0</v>
      </c>
    </row>
    <row r="273" spans="1:19" ht="12.75" customHeight="1" x14ac:dyDescent="0.2">
      <c r="A273" s="48"/>
      <c r="B273" s="18">
        <v>8</v>
      </c>
      <c r="C273" s="17" t="s">
        <v>118</v>
      </c>
      <c r="D273" s="17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S273" s="14">
        <f t="shared" si="36"/>
        <v>0</v>
      </c>
    </row>
    <row r="274" spans="1:19" ht="12.75" customHeight="1" x14ac:dyDescent="0.2">
      <c r="A274" s="48"/>
      <c r="B274" s="18">
        <v>9</v>
      </c>
      <c r="C274" s="18"/>
      <c r="D274" s="17" t="s">
        <v>119</v>
      </c>
      <c r="E274" s="24">
        <f>SUM(G274:K274)</f>
        <v>762158.94</v>
      </c>
      <c r="G274" s="14">
        <v>0</v>
      </c>
      <c r="H274" s="13"/>
      <c r="I274" s="14">
        <v>557354.57999999996</v>
      </c>
      <c r="J274" s="13"/>
      <c r="K274" s="14">
        <v>204804.36</v>
      </c>
      <c r="L274" s="13"/>
      <c r="M274" s="14">
        <v>715384.65</v>
      </c>
      <c r="N274" s="13"/>
      <c r="O274" s="14">
        <v>46774.29</v>
      </c>
      <c r="P274" s="13"/>
      <c r="Q274" s="14">
        <v>0</v>
      </c>
      <c r="R274" s="11">
        <f>E274-M274-O274-Q274</f>
        <v>-8.0035533756017685E-11</v>
      </c>
      <c r="S274" s="14">
        <f t="shared" si="36"/>
        <v>-8.0035533756017685E-11</v>
      </c>
    </row>
    <row r="275" spans="1:19" s="57" customFormat="1" ht="12.75" customHeight="1" x14ac:dyDescent="0.2">
      <c r="A275" s="54"/>
      <c r="B275" s="53">
        <v>10</v>
      </c>
      <c r="C275" s="55" t="s">
        <v>100</v>
      </c>
      <c r="D275" s="55"/>
      <c r="E275" s="11">
        <f>G275+I275+K275</f>
        <v>23338.97</v>
      </c>
      <c r="F275" s="52"/>
      <c r="G275" s="14">
        <v>19229.63</v>
      </c>
      <c r="H275" s="13"/>
      <c r="I275" s="14">
        <v>11297.89</v>
      </c>
      <c r="J275" s="13"/>
      <c r="K275" s="14">
        <v>-7188.55</v>
      </c>
      <c r="L275" s="13"/>
      <c r="M275" s="14">
        <v>22521.38</v>
      </c>
      <c r="N275" s="13"/>
      <c r="O275" s="14">
        <v>817.59</v>
      </c>
      <c r="P275" s="13"/>
      <c r="Q275" s="14">
        <v>0</v>
      </c>
      <c r="R275" s="11">
        <f>E275-M275-O275-Q275</f>
        <v>1.1368683772161603E-13</v>
      </c>
      <c r="S275" s="14">
        <f t="shared" ref="S275" si="40">E275-M275-O275+Q275</f>
        <v>1.1368683772161603E-13</v>
      </c>
    </row>
    <row r="276" spans="1:19" ht="12.75" customHeight="1" x14ac:dyDescent="0.2">
      <c r="A276" s="48"/>
      <c r="B276" s="18">
        <v>10</v>
      </c>
      <c r="C276" s="17"/>
      <c r="D276" s="17"/>
      <c r="E276" s="16">
        <f>G276+I276+K276</f>
        <v>0</v>
      </c>
      <c r="G276" s="15"/>
      <c r="H276" s="13"/>
      <c r="I276" s="15"/>
      <c r="J276" s="13"/>
      <c r="K276" s="15"/>
      <c r="L276" s="13"/>
      <c r="M276" s="15"/>
      <c r="N276" s="13"/>
      <c r="O276" s="15"/>
      <c r="P276" s="13"/>
      <c r="Q276" s="15"/>
      <c r="R276" s="11">
        <f>E276-M276-O276-Q276</f>
        <v>0</v>
      </c>
      <c r="S276" s="14">
        <f t="shared" si="36"/>
        <v>0</v>
      </c>
    </row>
    <row r="277" spans="1:19" ht="12.75" customHeight="1" x14ac:dyDescent="0.2">
      <c r="A277" s="48"/>
    </row>
    <row r="278" spans="1:19" ht="12.75" customHeight="1" x14ac:dyDescent="0.2">
      <c r="A278" s="18"/>
      <c r="B278" s="18"/>
      <c r="C278" s="18"/>
      <c r="D278" s="17" t="s">
        <v>2</v>
      </c>
      <c r="E278" s="19">
        <f>SUM(E266:E276)</f>
        <v>12944644.199999997</v>
      </c>
      <c r="G278" s="19">
        <f>SUM(G266:G276)</f>
        <v>3752056.98</v>
      </c>
      <c r="I278" s="19">
        <f>SUM(I266:I276)</f>
        <v>5094798.5599999996</v>
      </c>
      <c r="K278" s="19">
        <f>SUM(K266:K276)</f>
        <v>4097788.66</v>
      </c>
      <c r="M278" s="19">
        <f>SUM(M266:M276)</f>
        <v>5242207.9300000006</v>
      </c>
      <c r="O278" s="19">
        <f>SUM(O266:O276)</f>
        <v>7683864.5199999996</v>
      </c>
      <c r="Q278" s="19">
        <f>SUM(Q266:Q276)</f>
        <v>-18571.75</v>
      </c>
      <c r="R278" s="11">
        <f>E278-M278-O278-Q278</f>
        <v>37143.499999997206</v>
      </c>
      <c r="S278" s="14">
        <f>E278-M278-O278+Q278</f>
        <v>-2.7939677238464355E-9</v>
      </c>
    </row>
    <row r="279" spans="1:19" ht="12.75" customHeight="1" x14ac:dyDescent="0.2">
      <c r="A279" s="18"/>
      <c r="B279" s="18"/>
      <c r="C279" s="18"/>
      <c r="D279" s="17"/>
      <c r="E279" s="49"/>
      <c r="G279" s="49"/>
      <c r="I279" s="49"/>
      <c r="K279" s="49"/>
      <c r="M279" s="49"/>
      <c r="O279" s="49"/>
      <c r="Q279" s="49"/>
      <c r="R279" s="11"/>
    </row>
    <row r="280" spans="1:19" ht="12.75" customHeight="1" x14ac:dyDescent="0.2">
      <c r="A280" s="18"/>
      <c r="B280" s="17" t="s">
        <v>15</v>
      </c>
    </row>
    <row r="281" spans="1:19" ht="12.75" customHeight="1" x14ac:dyDescent="0.2">
      <c r="A281" s="18"/>
      <c r="B281" s="18">
        <v>1</v>
      </c>
      <c r="C281" s="17" t="s">
        <v>120</v>
      </c>
      <c r="D281" s="17"/>
      <c r="E281" s="24">
        <f t="shared" ref="E281:E293" si="41">SUM(G281:K281)</f>
        <v>690409.6</v>
      </c>
      <c r="G281" s="14">
        <v>668949.78</v>
      </c>
      <c r="H281" s="13"/>
      <c r="I281" s="14">
        <v>14172.63</v>
      </c>
      <c r="J281" s="13"/>
      <c r="K281" s="14">
        <v>7287.19</v>
      </c>
      <c r="L281" s="13"/>
      <c r="M281" s="14">
        <v>446408.46</v>
      </c>
      <c r="N281" s="13"/>
      <c r="O281" s="14">
        <v>244001.14</v>
      </c>
      <c r="P281" s="13"/>
      <c r="Q281" s="14">
        <v>0</v>
      </c>
      <c r="R281" s="11">
        <f t="shared" ref="R281:R295" si="42">E281-M281-O281-Q281</f>
        <v>-5.8207660913467407E-11</v>
      </c>
      <c r="S281" s="14">
        <f t="shared" ref="S281:S297" si="43">E281-M281-O281+Q281</f>
        <v>-5.8207660913467407E-11</v>
      </c>
    </row>
    <row r="282" spans="1:19" ht="12.75" customHeight="1" x14ac:dyDescent="0.2">
      <c r="A282" s="18"/>
      <c r="B282" s="18">
        <v>2</v>
      </c>
      <c r="C282" s="17" t="s">
        <v>287</v>
      </c>
      <c r="D282" s="17"/>
      <c r="E282" s="24">
        <f t="shared" ref="E282" si="44">SUM(G282:K282)</f>
        <v>396823.68000000005</v>
      </c>
      <c r="G282" s="14">
        <v>392946.28</v>
      </c>
      <c r="H282" s="13"/>
      <c r="I282" s="14">
        <v>3877.4</v>
      </c>
      <c r="J282" s="13"/>
      <c r="K282" s="14">
        <v>0</v>
      </c>
      <c r="L282" s="13"/>
      <c r="M282" s="14">
        <v>243752.01</v>
      </c>
      <c r="N282" s="13"/>
      <c r="O282" s="14">
        <v>153031.67000000001</v>
      </c>
      <c r="P282" s="13"/>
      <c r="Q282" s="14">
        <v>-40</v>
      </c>
      <c r="R282" s="11">
        <f t="shared" ref="R282" si="45">E282-M282-O282-Q282</f>
        <v>80.000000000029104</v>
      </c>
      <c r="S282" s="14">
        <f t="shared" ref="S282" si="46">E282-M282-O282+Q282</f>
        <v>2.9103830456733704E-11</v>
      </c>
    </row>
    <row r="283" spans="1:19" ht="12.75" customHeight="1" x14ac:dyDescent="0.2">
      <c r="A283" s="18"/>
      <c r="B283" s="18">
        <v>2</v>
      </c>
      <c r="C283" s="17" t="s">
        <v>121</v>
      </c>
      <c r="D283" s="17"/>
      <c r="E283" s="24">
        <f t="shared" si="41"/>
        <v>615951.75</v>
      </c>
      <c r="G283" s="14">
        <v>595971.9</v>
      </c>
      <c r="H283" s="13"/>
      <c r="I283" s="14">
        <v>13415.14</v>
      </c>
      <c r="J283" s="13"/>
      <c r="K283" s="14">
        <v>6564.71</v>
      </c>
      <c r="L283" s="13"/>
      <c r="M283" s="14">
        <v>335237.45</v>
      </c>
      <c r="N283" s="13"/>
      <c r="O283" s="14">
        <v>279362.3</v>
      </c>
      <c r="P283" s="13"/>
      <c r="Q283" s="14">
        <v>-1352</v>
      </c>
      <c r="R283" s="11">
        <f t="shared" si="42"/>
        <v>2704</v>
      </c>
      <c r="S283" s="14">
        <f t="shared" si="43"/>
        <v>0</v>
      </c>
    </row>
    <row r="284" spans="1:19" ht="12.75" customHeight="1" x14ac:dyDescent="0.2">
      <c r="A284" s="18"/>
      <c r="B284" s="18">
        <v>3</v>
      </c>
      <c r="C284" s="17" t="s">
        <v>122</v>
      </c>
      <c r="D284" s="17"/>
      <c r="E284" s="24">
        <f t="shared" si="41"/>
        <v>0</v>
      </c>
      <c r="G284" s="14">
        <v>0</v>
      </c>
      <c r="H284" s="13"/>
      <c r="I284" s="14">
        <v>0</v>
      </c>
      <c r="J284" s="13"/>
      <c r="K284" s="14">
        <v>0</v>
      </c>
      <c r="L284" s="13"/>
      <c r="M284" s="14">
        <v>0</v>
      </c>
      <c r="N284" s="13"/>
      <c r="O284" s="14">
        <v>0</v>
      </c>
      <c r="P284" s="13"/>
      <c r="Q284" s="14">
        <v>0</v>
      </c>
      <c r="R284" s="11">
        <f t="shared" si="42"/>
        <v>0</v>
      </c>
      <c r="S284" s="14">
        <f t="shared" si="43"/>
        <v>0</v>
      </c>
    </row>
    <row r="285" spans="1:19" ht="12.75" customHeight="1" x14ac:dyDescent="0.2">
      <c r="A285" s="18"/>
      <c r="B285" s="18">
        <v>4</v>
      </c>
      <c r="C285" s="17" t="s">
        <v>123</v>
      </c>
      <c r="D285" s="17"/>
      <c r="E285" s="24">
        <f t="shared" si="41"/>
        <v>620230.18999999994</v>
      </c>
      <c r="G285" s="14">
        <v>589060.12</v>
      </c>
      <c r="H285" s="13"/>
      <c r="I285" s="14">
        <v>25778.19</v>
      </c>
      <c r="J285" s="13"/>
      <c r="K285" s="14">
        <v>5391.88</v>
      </c>
      <c r="L285" s="13"/>
      <c r="M285" s="14">
        <v>384438.91</v>
      </c>
      <c r="N285" s="13"/>
      <c r="O285" s="14">
        <v>235735.28</v>
      </c>
      <c r="P285" s="13"/>
      <c r="Q285" s="14">
        <v>-56</v>
      </c>
      <c r="R285" s="11">
        <f t="shared" si="42"/>
        <v>111.9999999999709</v>
      </c>
      <c r="S285" s="14">
        <f t="shared" si="43"/>
        <v>-2.9103830456733704E-11</v>
      </c>
    </row>
    <row r="286" spans="1:19" ht="12.75" customHeight="1" x14ac:dyDescent="0.2">
      <c r="A286" s="18"/>
      <c r="B286" s="18">
        <v>6</v>
      </c>
      <c r="C286" s="17" t="s">
        <v>266</v>
      </c>
      <c r="D286" s="17"/>
      <c r="E286" s="24">
        <f>SUM(G286:K286)</f>
        <v>9636.0300000000007</v>
      </c>
      <c r="G286" s="14">
        <v>9636.0300000000007</v>
      </c>
      <c r="H286" s="13"/>
      <c r="I286" s="14">
        <v>0</v>
      </c>
      <c r="J286" s="13"/>
      <c r="K286" s="14">
        <v>0</v>
      </c>
      <c r="L286" s="13"/>
      <c r="M286" s="14">
        <v>0</v>
      </c>
      <c r="N286" s="13"/>
      <c r="O286" s="14">
        <v>9636.0300000000007</v>
      </c>
      <c r="P286" s="13"/>
      <c r="Q286" s="14">
        <v>0</v>
      </c>
      <c r="R286" s="11">
        <f>E286-M286-O286-Q286</f>
        <v>0</v>
      </c>
      <c r="S286" s="14">
        <f t="shared" si="43"/>
        <v>0</v>
      </c>
    </row>
    <row r="287" spans="1:19" ht="12.75" customHeight="1" x14ac:dyDescent="0.2">
      <c r="A287" s="18"/>
      <c r="B287" s="18">
        <v>6</v>
      </c>
      <c r="C287" s="17" t="s">
        <v>124</v>
      </c>
      <c r="D287" s="17"/>
      <c r="E287" s="24">
        <f t="shared" si="41"/>
        <v>7530.6</v>
      </c>
      <c r="G287" s="14">
        <v>0</v>
      </c>
      <c r="H287" s="13"/>
      <c r="I287" s="14">
        <v>7530.6</v>
      </c>
      <c r="J287" s="13"/>
      <c r="K287" s="14">
        <v>0</v>
      </c>
      <c r="L287" s="13"/>
      <c r="M287" s="14">
        <v>25626.36</v>
      </c>
      <c r="N287" s="13"/>
      <c r="O287" s="14">
        <v>37529.06</v>
      </c>
      <c r="P287" s="13"/>
      <c r="Q287" s="14">
        <v>55624.82</v>
      </c>
      <c r="R287" s="11">
        <f t="shared" si="42"/>
        <v>-111249.64</v>
      </c>
      <c r="S287" s="14">
        <f t="shared" si="43"/>
        <v>0</v>
      </c>
    </row>
    <row r="288" spans="1:19" ht="12.75" customHeight="1" x14ac:dyDescent="0.2">
      <c r="A288" s="18"/>
      <c r="B288" s="18">
        <v>6</v>
      </c>
      <c r="C288" s="17" t="s">
        <v>265</v>
      </c>
      <c r="D288" s="17"/>
      <c r="E288" s="24">
        <f>SUM(G288:K288)</f>
        <v>588979.17000000004</v>
      </c>
      <c r="G288" s="14">
        <v>0</v>
      </c>
      <c r="H288" s="13"/>
      <c r="I288" s="14">
        <v>109576.35</v>
      </c>
      <c r="J288" s="13"/>
      <c r="K288" s="14">
        <v>479402.82</v>
      </c>
      <c r="L288" s="13"/>
      <c r="M288" s="14">
        <v>352682.07</v>
      </c>
      <c r="N288" s="13"/>
      <c r="O288" s="14">
        <v>232907.1</v>
      </c>
      <c r="P288" s="13"/>
      <c r="Q288" s="14">
        <v>-3390</v>
      </c>
      <c r="R288" s="11">
        <f>E288-M288-O288-Q288</f>
        <v>6780.0000000000291</v>
      </c>
      <c r="S288" s="14">
        <f t="shared" si="43"/>
        <v>2.9103830456733704E-11</v>
      </c>
    </row>
    <row r="289" spans="1:19" ht="12.75" customHeight="1" x14ac:dyDescent="0.2">
      <c r="A289" s="18"/>
      <c r="B289" s="18"/>
      <c r="C289" s="17" t="s">
        <v>228</v>
      </c>
      <c r="D289" s="17"/>
      <c r="E289" s="24">
        <f t="shared" si="41"/>
        <v>7211.53</v>
      </c>
      <c r="G289" s="14">
        <v>0</v>
      </c>
      <c r="H289" s="13"/>
      <c r="I289" s="14">
        <v>7211.53</v>
      </c>
      <c r="J289" s="13"/>
      <c r="K289" s="14">
        <v>0</v>
      </c>
      <c r="L289" s="13"/>
      <c r="M289" s="14">
        <v>0</v>
      </c>
      <c r="N289" s="13"/>
      <c r="O289" s="14">
        <v>24332.85</v>
      </c>
      <c r="P289" s="13"/>
      <c r="Q289" s="14">
        <v>17121.32</v>
      </c>
      <c r="R289" s="11">
        <f t="shared" si="42"/>
        <v>-34242.639999999999</v>
      </c>
      <c r="S289" s="14">
        <f t="shared" si="43"/>
        <v>0</v>
      </c>
    </row>
    <row r="290" spans="1:19" ht="12.75" customHeight="1" x14ac:dyDescent="0.2">
      <c r="A290" s="18"/>
      <c r="B290" s="18">
        <v>7</v>
      </c>
      <c r="C290" s="17" t="s">
        <v>125</v>
      </c>
      <c r="D290" s="17"/>
      <c r="E290" s="24">
        <f t="shared" si="41"/>
        <v>710936.67999999993</v>
      </c>
      <c r="G290" s="14">
        <v>638689.74</v>
      </c>
      <c r="H290" s="13"/>
      <c r="I290" s="14">
        <v>72046.84</v>
      </c>
      <c r="J290" s="13"/>
      <c r="K290" s="14">
        <v>200.1</v>
      </c>
      <c r="L290" s="13"/>
      <c r="M290" s="14">
        <v>436316.54</v>
      </c>
      <c r="N290" s="13"/>
      <c r="O290" s="14">
        <v>274590.14</v>
      </c>
      <c r="P290" s="13"/>
      <c r="Q290" s="14">
        <v>-30</v>
      </c>
      <c r="R290" s="11">
        <f t="shared" si="42"/>
        <v>59.999999999941792</v>
      </c>
      <c r="S290" s="14">
        <f t="shared" si="43"/>
        <v>-5.8207660913467407E-11</v>
      </c>
    </row>
    <row r="291" spans="1:19" ht="12.75" customHeight="1" x14ac:dyDescent="0.2">
      <c r="A291" s="18"/>
      <c r="B291" s="18">
        <v>8</v>
      </c>
      <c r="C291" s="17" t="s">
        <v>126</v>
      </c>
      <c r="D291" s="17"/>
      <c r="E291" s="24">
        <f t="shared" si="41"/>
        <v>1886126.1500000001</v>
      </c>
      <c r="G291" s="14">
        <v>1553509.07</v>
      </c>
      <c r="H291" s="13"/>
      <c r="I291" s="14">
        <v>313344.74</v>
      </c>
      <c r="J291" s="13"/>
      <c r="K291" s="14">
        <v>19272.34</v>
      </c>
      <c r="L291" s="13"/>
      <c r="M291" s="14">
        <v>1356502.95</v>
      </c>
      <c r="N291" s="13"/>
      <c r="O291" s="14">
        <v>1117149.69</v>
      </c>
      <c r="P291" s="13"/>
      <c r="Q291" s="14">
        <v>587526.49</v>
      </c>
      <c r="R291" s="11">
        <f t="shared" si="42"/>
        <v>-1175052.9799999997</v>
      </c>
      <c r="S291" s="14">
        <f t="shared" si="43"/>
        <v>0</v>
      </c>
    </row>
    <row r="292" spans="1:19" ht="12.75" customHeight="1" x14ac:dyDescent="0.2">
      <c r="A292" s="18"/>
      <c r="B292" s="18">
        <v>9</v>
      </c>
      <c r="C292" s="17" t="s">
        <v>127</v>
      </c>
      <c r="D292" s="17"/>
      <c r="E292" s="24">
        <f t="shared" si="41"/>
        <v>24051858.719999999</v>
      </c>
      <c r="G292" s="14">
        <v>22757714.579999998</v>
      </c>
      <c r="H292" s="13"/>
      <c r="I292" s="14">
        <v>390499.92</v>
      </c>
      <c r="J292" s="13"/>
      <c r="K292" s="14">
        <v>903644.22</v>
      </c>
      <c r="L292" s="13"/>
      <c r="M292" s="14">
        <v>10169982.51</v>
      </c>
      <c r="N292" s="13"/>
      <c r="O292" s="14">
        <v>13879185.210000001</v>
      </c>
      <c r="P292" s="13"/>
      <c r="Q292" s="14">
        <v>-2691</v>
      </c>
      <c r="R292" s="11">
        <f t="shared" si="42"/>
        <v>5381.9999999981374</v>
      </c>
      <c r="S292" s="14">
        <f t="shared" si="43"/>
        <v>-1.862645149230957E-9</v>
      </c>
    </row>
    <row r="293" spans="1:19" ht="12.75" customHeight="1" x14ac:dyDescent="0.2">
      <c r="A293" s="18"/>
      <c r="B293" s="18">
        <v>10</v>
      </c>
      <c r="C293" s="17" t="s">
        <v>128</v>
      </c>
      <c r="D293" s="17"/>
      <c r="E293" s="24">
        <f t="shared" si="41"/>
        <v>0</v>
      </c>
      <c r="G293" s="14"/>
      <c r="H293" s="13"/>
      <c r="I293" s="14"/>
      <c r="J293" s="13"/>
      <c r="K293" s="14"/>
      <c r="L293" s="13"/>
      <c r="M293" s="14"/>
      <c r="N293" s="13"/>
      <c r="O293" s="14"/>
      <c r="P293" s="13"/>
      <c r="Q293" s="14"/>
      <c r="R293" s="11">
        <f t="shared" si="42"/>
        <v>0</v>
      </c>
      <c r="S293" s="14">
        <f t="shared" si="43"/>
        <v>0</v>
      </c>
    </row>
    <row r="294" spans="1:19" ht="12.75" customHeight="1" x14ac:dyDescent="0.2">
      <c r="A294" s="18"/>
      <c r="B294" s="18">
        <v>11</v>
      </c>
      <c r="C294" s="18"/>
      <c r="D294" s="18" t="s">
        <v>129</v>
      </c>
      <c r="E294" s="24">
        <f>SUM(G294:K294)</f>
        <v>362540.9</v>
      </c>
      <c r="G294" s="14">
        <v>332262.40000000002</v>
      </c>
      <c r="H294" s="13"/>
      <c r="I294" s="14">
        <v>4633.76</v>
      </c>
      <c r="J294" s="13"/>
      <c r="K294" s="14">
        <v>25644.74</v>
      </c>
      <c r="L294" s="13"/>
      <c r="M294" s="14">
        <v>230591.46</v>
      </c>
      <c r="N294" s="13"/>
      <c r="O294" s="14">
        <v>131925.44</v>
      </c>
      <c r="P294" s="13"/>
      <c r="Q294" s="14">
        <v>-24</v>
      </c>
      <c r="R294" s="11">
        <f t="shared" si="42"/>
        <v>48.000000000029104</v>
      </c>
      <c r="S294" s="14">
        <f t="shared" si="43"/>
        <v>2.9103830456733704E-11</v>
      </c>
    </row>
    <row r="295" spans="1:19" ht="12.75" customHeight="1" x14ac:dyDescent="0.2">
      <c r="A295" s="18"/>
      <c r="B295" s="18">
        <v>12</v>
      </c>
      <c r="C295" s="18" t="s">
        <v>100</v>
      </c>
      <c r="D295" s="18"/>
      <c r="E295" s="24">
        <f>SUM(G295:K295)</f>
        <v>15765.720000000001</v>
      </c>
      <c r="G295" s="14">
        <v>20642.490000000002</v>
      </c>
      <c r="H295" s="13"/>
      <c r="I295" s="14">
        <v>7358.09</v>
      </c>
      <c r="J295" s="13"/>
      <c r="K295" s="14">
        <v>-12234.86</v>
      </c>
      <c r="L295" s="13"/>
      <c r="M295" s="14">
        <v>17925.95</v>
      </c>
      <c r="N295" s="13"/>
      <c r="O295" s="14">
        <v>-2160.23</v>
      </c>
      <c r="P295" s="13"/>
      <c r="Q295" s="14">
        <v>0</v>
      </c>
      <c r="R295" s="11">
        <f t="shared" si="42"/>
        <v>4.5474735088646412E-13</v>
      </c>
      <c r="S295" s="14">
        <f t="shared" si="43"/>
        <v>4.5474735088646412E-13</v>
      </c>
    </row>
    <row r="296" spans="1:19" s="57" customFormat="1" ht="12.75" customHeight="1" x14ac:dyDescent="0.2">
      <c r="A296" s="53"/>
      <c r="B296" s="53">
        <v>13</v>
      </c>
      <c r="C296" s="53" t="s">
        <v>101</v>
      </c>
      <c r="D296" s="53"/>
      <c r="E296" s="11">
        <f>G296+I296+K296</f>
        <v>0</v>
      </c>
      <c r="F296" s="52"/>
      <c r="G296" s="14">
        <v>-22236221.640000001</v>
      </c>
      <c r="H296" s="13"/>
      <c r="I296" s="14">
        <v>22236221.640000001</v>
      </c>
      <c r="J296" s="13"/>
      <c r="K296" s="14">
        <v>0</v>
      </c>
      <c r="L296" s="13"/>
      <c r="M296" s="14">
        <v>0</v>
      </c>
      <c r="N296" s="13"/>
      <c r="O296" s="14">
        <v>0</v>
      </c>
      <c r="P296" s="13"/>
      <c r="Q296" s="14">
        <v>0</v>
      </c>
      <c r="R296" s="11">
        <f>E296-M296-O296-Q296</f>
        <v>0</v>
      </c>
      <c r="S296" s="14">
        <f t="shared" ref="S296" si="47">E296-M296-O296+Q296</f>
        <v>0</v>
      </c>
    </row>
    <row r="297" spans="1:19" ht="12.75" customHeight="1" x14ac:dyDescent="0.2">
      <c r="A297" s="18"/>
      <c r="B297" s="18">
        <v>13</v>
      </c>
      <c r="C297" s="18"/>
      <c r="D297" s="18"/>
      <c r="E297" s="16">
        <f>G297+I297+K297</f>
        <v>0</v>
      </c>
      <c r="G297" s="15"/>
      <c r="H297" s="13"/>
      <c r="I297" s="15"/>
      <c r="J297" s="13"/>
      <c r="K297" s="15"/>
      <c r="L297" s="13"/>
      <c r="M297" s="15"/>
      <c r="N297" s="13"/>
      <c r="O297" s="15"/>
      <c r="P297" s="13"/>
      <c r="Q297" s="15"/>
      <c r="R297" s="11">
        <f>E297-M297-O297-Q297</f>
        <v>0</v>
      </c>
      <c r="S297" s="14">
        <f t="shared" si="43"/>
        <v>0</v>
      </c>
    </row>
    <row r="298" spans="1:19" ht="12.75" customHeight="1" x14ac:dyDescent="0.2">
      <c r="A298" s="18"/>
      <c r="B298" s="48"/>
    </row>
    <row r="299" spans="1:19" ht="12.75" customHeight="1" x14ac:dyDescent="0.2">
      <c r="A299" s="18"/>
      <c r="B299" s="18"/>
      <c r="C299" s="18"/>
      <c r="D299" s="17" t="s">
        <v>2</v>
      </c>
      <c r="E299" s="19">
        <f>SUM(E281:E297)</f>
        <v>29964000.719999995</v>
      </c>
      <c r="G299" s="19">
        <f>SUM(G281:G297)</f>
        <v>5323160.7499999963</v>
      </c>
      <c r="I299" s="19">
        <f>SUM(I281:I297)</f>
        <v>23205666.830000002</v>
      </c>
      <c r="K299" s="19">
        <f>SUM(K281:K297)</f>
        <v>1435173.14</v>
      </c>
      <c r="M299" s="19">
        <f>SUM(M281:M297)</f>
        <v>13999464.67</v>
      </c>
      <c r="O299" s="19">
        <f>SUM(O281:O297)</f>
        <v>16617225.68</v>
      </c>
      <c r="Q299" s="19">
        <f>SUM(Q281:Q297)</f>
        <v>652689.63</v>
      </c>
      <c r="R299" s="11">
        <f>E299-M299-O299-Q299</f>
        <v>-1305379.2600000044</v>
      </c>
      <c r="S299" s="14">
        <f>E299-M299-O299+Q299</f>
        <v>-4.5401975512504578E-9</v>
      </c>
    </row>
    <row r="300" spans="1:19" ht="12.75" customHeight="1" x14ac:dyDescent="0.2">
      <c r="A300" s="18"/>
      <c r="B300" s="18"/>
      <c r="C300" s="48"/>
      <c r="D300" s="48"/>
    </row>
    <row r="301" spans="1:19" ht="12.75" customHeight="1" x14ac:dyDescent="0.2">
      <c r="A301" s="18"/>
      <c r="B301" s="18"/>
      <c r="C301" s="18"/>
      <c r="D301" s="17" t="s">
        <v>221</v>
      </c>
      <c r="E301" s="19">
        <f>E234+E263+E278+E299</f>
        <v>119783759.25000001</v>
      </c>
      <c r="G301" s="19">
        <f>G234+G263+G278+G299</f>
        <v>23665877.369999994</v>
      </c>
      <c r="I301" s="19">
        <f>I234+I263+I278+I299</f>
        <v>37287915.670000002</v>
      </c>
      <c r="K301" s="19">
        <f>K234+K263+K278+K299</f>
        <v>58829966.210000008</v>
      </c>
      <c r="M301" s="19">
        <f>M234+M263+M278+M299</f>
        <v>60130696.789999999</v>
      </c>
      <c r="O301" s="19">
        <f>O234+O263+O278+O299</f>
        <v>61368686.840000011</v>
      </c>
      <c r="Q301" s="19">
        <f>Q234+Q263+Q278+Q299</f>
        <v>1715624.38</v>
      </c>
      <c r="R301" s="11">
        <f>E301-M301-O301-Q301</f>
        <v>-3431248.7599999951</v>
      </c>
      <c r="S301" s="14">
        <f>E301-M301-O301+Q301</f>
        <v>4.6566128730773926E-9</v>
      </c>
    </row>
    <row r="302" spans="1:19" ht="12.75" customHeight="1" x14ac:dyDescent="0.2">
      <c r="A302" s="5"/>
    </row>
    <row r="303" spans="1:19" ht="12.75" customHeight="1" x14ac:dyDescent="0.2">
      <c r="A303" s="3" t="s">
        <v>87</v>
      </c>
    </row>
    <row r="304" spans="1:19" ht="12.75" customHeight="1" x14ac:dyDescent="0.2">
      <c r="A304" s="48"/>
    </row>
    <row r="305" spans="1:19" ht="12.75" customHeight="1" x14ac:dyDescent="0.2">
      <c r="A305" s="18"/>
      <c r="B305" s="17" t="s">
        <v>11</v>
      </c>
    </row>
    <row r="306" spans="1:19" ht="12.75" customHeight="1" x14ac:dyDescent="0.2">
      <c r="A306" s="18"/>
      <c r="B306" s="18"/>
      <c r="C306" s="17" t="s">
        <v>88</v>
      </c>
      <c r="D306" s="17"/>
    </row>
    <row r="307" spans="1:19" ht="12.75" customHeight="1" x14ac:dyDescent="0.2">
      <c r="A307" s="18"/>
      <c r="B307" s="18"/>
      <c r="C307" s="18"/>
      <c r="D307" s="17" t="s">
        <v>89</v>
      </c>
      <c r="E307" s="24">
        <f>SUM(G307:K307)</f>
        <v>911582.26</v>
      </c>
      <c r="G307" s="14">
        <v>0</v>
      </c>
      <c r="H307" s="13"/>
      <c r="I307" s="14">
        <v>911582.26</v>
      </c>
      <c r="J307" s="13"/>
      <c r="K307" s="14">
        <v>0</v>
      </c>
      <c r="L307" s="13"/>
      <c r="M307" s="14">
        <v>613999.06999999995</v>
      </c>
      <c r="N307" s="13"/>
      <c r="O307" s="14">
        <v>297513.19</v>
      </c>
      <c r="P307" s="13"/>
      <c r="Q307" s="14">
        <v>-70</v>
      </c>
      <c r="R307" s="11">
        <f>E307-M307-O307-Q307</f>
        <v>140.00000000005821</v>
      </c>
      <c r="S307" s="14">
        <f t="shared" ref="S307:S309" si="48">E307-M307-O307+Q307</f>
        <v>5.8207660913467407E-11</v>
      </c>
    </row>
    <row r="308" spans="1:19" ht="12.75" customHeight="1" x14ac:dyDescent="0.2">
      <c r="A308" s="18"/>
      <c r="B308" s="18"/>
      <c r="C308" s="18"/>
      <c r="D308" s="17" t="s">
        <v>90</v>
      </c>
      <c r="E308" s="24">
        <f>SUM(G308:K308)</f>
        <v>356676.56</v>
      </c>
      <c r="G308" s="14">
        <v>0</v>
      </c>
      <c r="H308" s="13"/>
      <c r="I308" s="14">
        <v>356676.56</v>
      </c>
      <c r="J308" s="13"/>
      <c r="K308" s="14">
        <v>0</v>
      </c>
      <c r="L308" s="13"/>
      <c r="M308" s="14">
        <v>283668.2</v>
      </c>
      <c r="N308" s="13"/>
      <c r="O308" s="14">
        <v>73008.36</v>
      </c>
      <c r="P308" s="13"/>
      <c r="Q308" s="14">
        <v>0</v>
      </c>
      <c r="R308" s="11">
        <f>E308-M308-O308-Q308</f>
        <v>-1.4551915228366852E-11</v>
      </c>
      <c r="S308" s="14">
        <f t="shared" si="48"/>
        <v>-1.4551915228366852E-11</v>
      </c>
    </row>
    <row r="309" spans="1:19" ht="12.75" customHeight="1" x14ac:dyDescent="0.2">
      <c r="A309" s="18"/>
      <c r="B309" s="18"/>
      <c r="C309" s="17"/>
      <c r="D309" s="17" t="s">
        <v>262</v>
      </c>
      <c r="E309" s="16">
        <f>G309+I309+K309</f>
        <v>2060118.46</v>
      </c>
      <c r="G309" s="15">
        <v>0</v>
      </c>
      <c r="H309" s="13"/>
      <c r="I309" s="15">
        <v>2060118.46</v>
      </c>
      <c r="J309" s="13"/>
      <c r="K309" s="15">
        <v>0</v>
      </c>
      <c r="L309" s="13"/>
      <c r="M309" s="15">
        <v>935183.3</v>
      </c>
      <c r="N309" s="13"/>
      <c r="O309" s="15">
        <v>1124935.1599999999</v>
      </c>
      <c r="P309" s="13"/>
      <c r="Q309" s="15">
        <v>0</v>
      </c>
      <c r="R309" s="11">
        <f>E309-M309-O309-Q309</f>
        <v>0</v>
      </c>
      <c r="S309" s="14">
        <f t="shared" si="48"/>
        <v>0</v>
      </c>
    </row>
    <row r="310" spans="1:19" ht="12.75" customHeight="1" x14ac:dyDescent="0.2">
      <c r="A310" s="18"/>
      <c r="B310" s="48"/>
    </row>
    <row r="311" spans="1:19" ht="12.75" customHeight="1" x14ac:dyDescent="0.2">
      <c r="A311" s="18"/>
      <c r="B311" s="18"/>
      <c r="C311" s="18"/>
      <c r="D311" s="17" t="s">
        <v>91</v>
      </c>
      <c r="E311" s="19">
        <f>SUM(E307:E309)</f>
        <v>3328377.2800000003</v>
      </c>
      <c r="G311" s="19">
        <f>SUM(G307:G309)</f>
        <v>0</v>
      </c>
      <c r="I311" s="19">
        <f>SUM(I307:I309)</f>
        <v>3328377.2800000003</v>
      </c>
      <c r="K311" s="19">
        <f>SUM(K307:K309)</f>
        <v>0</v>
      </c>
      <c r="M311" s="19">
        <f>SUM(M307:M309)</f>
        <v>1832850.57</v>
      </c>
      <c r="O311" s="19">
        <f>SUM(O307:O309)</f>
        <v>1495456.71</v>
      </c>
      <c r="Q311" s="19">
        <f>SUM(Q307:Q309)</f>
        <v>-70</v>
      </c>
      <c r="R311" s="11">
        <f>E311-M311-O311-Q311</f>
        <v>140.00000000023283</v>
      </c>
      <c r="S311" s="14">
        <f>E311-M311-O311+Q311</f>
        <v>2.3283064365386963E-10</v>
      </c>
    </row>
    <row r="312" spans="1:19" ht="12.75" customHeight="1" x14ac:dyDescent="0.2">
      <c r="A312" s="18"/>
      <c r="B312" s="17"/>
      <c r="E312" s="49"/>
      <c r="G312" s="49"/>
      <c r="I312" s="49"/>
      <c r="K312" s="49"/>
      <c r="M312" s="49"/>
      <c r="O312" s="49"/>
      <c r="Q312" s="49"/>
    </row>
    <row r="313" spans="1:19" ht="12.75" customHeight="1" x14ac:dyDescent="0.2">
      <c r="A313" s="3" t="s">
        <v>275</v>
      </c>
      <c r="B313" s="4"/>
    </row>
    <row r="314" spans="1:19" ht="12.75" customHeight="1" x14ac:dyDescent="0.2">
      <c r="A314" s="48"/>
    </row>
    <row r="315" spans="1:19" ht="12.75" customHeight="1" x14ac:dyDescent="0.2">
      <c r="A315" s="18"/>
      <c r="B315" s="17" t="s">
        <v>113</v>
      </c>
      <c r="E315" s="16">
        <f>G315+I315+K315</f>
        <v>0</v>
      </c>
      <c r="G315" s="15"/>
      <c r="H315" s="13"/>
      <c r="I315" s="15"/>
      <c r="J315" s="13"/>
      <c r="K315" s="15"/>
      <c r="L315" s="13"/>
      <c r="M315" s="15"/>
      <c r="N315" s="13"/>
      <c r="O315" s="15"/>
      <c r="P315" s="13"/>
      <c r="Q315" s="15"/>
      <c r="R315" s="11">
        <f>E315-M315-O315-Q315</f>
        <v>0</v>
      </c>
      <c r="S315" s="14">
        <f>E315-M315-O315+Q315</f>
        <v>0</v>
      </c>
    </row>
    <row r="316" spans="1:19" ht="12.75" customHeight="1" x14ac:dyDescent="0.2">
      <c r="A316" s="5"/>
    </row>
    <row r="317" spans="1:19" ht="12.75" customHeight="1" x14ac:dyDescent="0.2">
      <c r="A317" s="3" t="s">
        <v>86</v>
      </c>
      <c r="B317" s="4"/>
    </row>
    <row r="318" spans="1:19" ht="12.75" customHeight="1" x14ac:dyDescent="0.2">
      <c r="A318" s="48"/>
    </row>
    <row r="319" spans="1:19" ht="12.75" customHeight="1" x14ac:dyDescent="0.2">
      <c r="A319" s="18"/>
      <c r="B319" s="17" t="s">
        <v>11</v>
      </c>
      <c r="E319" s="16">
        <f>G319+I319+K319</f>
        <v>6782853.3200000003</v>
      </c>
      <c r="G319" s="15">
        <v>43000.08</v>
      </c>
      <c r="H319" s="13"/>
      <c r="I319" s="15">
        <v>6666714.1699999999</v>
      </c>
      <c r="J319" s="13"/>
      <c r="K319" s="15">
        <v>73139.070000000007</v>
      </c>
      <c r="L319" s="13"/>
      <c r="M319" s="15">
        <v>5453416.2199999997</v>
      </c>
      <c r="N319" s="13"/>
      <c r="O319" s="15">
        <v>1328765.1000000001</v>
      </c>
      <c r="P319" s="13"/>
      <c r="Q319" s="15">
        <v>-672</v>
      </c>
      <c r="R319" s="11">
        <f>E319-M319-O319-Q319</f>
        <v>1344.0000000004657</v>
      </c>
      <c r="S319" s="14">
        <f>E319-M319-O319+Q319</f>
        <v>4.6566128730773926E-10</v>
      </c>
    </row>
    <row r="320" spans="1:19" ht="12.75" customHeight="1" x14ac:dyDescent="0.2">
      <c r="A320" s="5"/>
    </row>
    <row r="321" spans="1:19" ht="12.75" customHeight="1" x14ac:dyDescent="0.2">
      <c r="A321" s="3" t="s">
        <v>187</v>
      </c>
      <c r="Q321" s="23"/>
    </row>
    <row r="322" spans="1:19" ht="12.75" customHeight="1" x14ac:dyDescent="0.2">
      <c r="A322" s="18"/>
      <c r="B322" s="7" t="s">
        <v>188</v>
      </c>
      <c r="Q322" s="23"/>
    </row>
    <row r="323" spans="1:19" ht="12.75" customHeight="1" x14ac:dyDescent="0.2">
      <c r="A323" s="48"/>
    </row>
    <row r="324" spans="1:19" ht="12.75" customHeight="1" x14ac:dyDescent="0.2">
      <c r="A324" s="18"/>
      <c r="C324" s="17" t="s">
        <v>189</v>
      </c>
      <c r="D324" s="17"/>
      <c r="E324" s="24">
        <f t="shared" ref="E324:E336" si="49">SUM(G324:K324)</f>
        <v>3316995.01</v>
      </c>
      <c r="G324" s="14">
        <v>1885441.62</v>
      </c>
      <c r="H324" s="13"/>
      <c r="I324" s="14">
        <v>1430681.89</v>
      </c>
      <c r="J324" s="13"/>
      <c r="K324" s="14">
        <v>871.5</v>
      </c>
      <c r="L324" s="13"/>
      <c r="M324" s="14">
        <v>1393787.92</v>
      </c>
      <c r="N324" s="13"/>
      <c r="O324" s="14">
        <v>2318423.02</v>
      </c>
      <c r="P324" s="13"/>
      <c r="Q324" s="14">
        <v>395215.93</v>
      </c>
      <c r="R324" s="11">
        <f t="shared" ref="R324:R336" si="50">E324-M324-O324-Q324</f>
        <v>-790431.8600000001</v>
      </c>
      <c r="S324" s="14">
        <f t="shared" ref="S324:S337" si="51">E324-M324-O324+Q324</f>
        <v>0</v>
      </c>
    </row>
    <row r="325" spans="1:19" ht="12.75" customHeight="1" x14ac:dyDescent="0.2">
      <c r="A325" s="18"/>
      <c r="C325" s="17" t="s">
        <v>190</v>
      </c>
      <c r="D325" s="17"/>
      <c r="E325" s="24">
        <f t="shared" si="49"/>
        <v>14569851.4</v>
      </c>
      <c r="G325" s="14">
        <v>12207062.16</v>
      </c>
      <c r="H325" s="13"/>
      <c r="I325" s="14">
        <v>2362789.2400000002</v>
      </c>
      <c r="J325" s="13"/>
      <c r="K325" s="14">
        <v>0</v>
      </c>
      <c r="L325" s="13"/>
      <c r="M325" s="14">
        <v>3957606.89</v>
      </c>
      <c r="N325" s="13"/>
      <c r="O325" s="14">
        <v>13616067.74</v>
      </c>
      <c r="P325" s="13"/>
      <c r="Q325" s="14">
        <v>3003823.23</v>
      </c>
      <c r="R325" s="11">
        <f t="shared" si="50"/>
        <v>-6007646.4600000009</v>
      </c>
      <c r="S325" s="14">
        <f t="shared" si="51"/>
        <v>0</v>
      </c>
    </row>
    <row r="326" spans="1:19" ht="12.75" customHeight="1" x14ac:dyDescent="0.2">
      <c r="A326" s="18"/>
      <c r="C326" s="17" t="s">
        <v>288</v>
      </c>
      <c r="D326" s="17"/>
      <c r="E326" s="24">
        <f t="shared" ref="E326" si="52">SUM(G326:K326)</f>
        <v>1296.9100000000001</v>
      </c>
      <c r="G326" s="14">
        <v>0</v>
      </c>
      <c r="H326" s="13"/>
      <c r="I326" s="14">
        <v>1296.9100000000001</v>
      </c>
      <c r="J326" s="13"/>
      <c r="K326" s="14">
        <v>0</v>
      </c>
      <c r="L326" s="13"/>
      <c r="M326" s="14">
        <v>0</v>
      </c>
      <c r="N326" s="13"/>
      <c r="O326" s="14">
        <v>1296.9100000000001</v>
      </c>
      <c r="P326" s="13"/>
      <c r="Q326" s="14">
        <v>0</v>
      </c>
      <c r="R326" s="11">
        <f t="shared" ref="R326" si="53">E326-M326-O326-Q326</f>
        <v>0</v>
      </c>
      <c r="S326" s="14">
        <f t="shared" ref="S326" si="54">E326-M326-O326+Q326</f>
        <v>0</v>
      </c>
    </row>
    <row r="327" spans="1:19" ht="12.75" customHeight="1" x14ac:dyDescent="0.2">
      <c r="A327" s="18"/>
      <c r="C327" s="17" t="s">
        <v>289</v>
      </c>
      <c r="D327" s="17"/>
      <c r="E327" s="24">
        <f t="shared" ref="E327" si="55">SUM(G327:K327)</f>
        <v>0</v>
      </c>
      <c r="G327" s="14">
        <v>0</v>
      </c>
      <c r="H327" s="13"/>
      <c r="I327" s="14">
        <v>0</v>
      </c>
      <c r="J327" s="13"/>
      <c r="K327" s="14">
        <v>0</v>
      </c>
      <c r="L327" s="13"/>
      <c r="M327" s="14">
        <v>0</v>
      </c>
      <c r="N327" s="13"/>
      <c r="O327" s="14">
        <v>0</v>
      </c>
      <c r="P327" s="13"/>
      <c r="Q327" s="14">
        <v>0</v>
      </c>
      <c r="R327" s="11">
        <f t="shared" ref="R327" si="56">E327-M327-O327-Q327</f>
        <v>0</v>
      </c>
      <c r="S327" s="14">
        <f t="shared" ref="S327" si="57">E327-M327-O327+Q327</f>
        <v>0</v>
      </c>
    </row>
    <row r="328" spans="1:19" ht="12.75" customHeight="1" x14ac:dyDescent="0.2">
      <c r="A328" s="18"/>
      <c r="C328" s="17" t="s">
        <v>191</v>
      </c>
      <c r="D328" s="17"/>
      <c r="E328" s="24">
        <f t="shared" si="49"/>
        <v>3024492.78</v>
      </c>
      <c r="G328" s="14">
        <v>2888339</v>
      </c>
      <c r="H328" s="13"/>
      <c r="I328" s="14">
        <v>134182.15</v>
      </c>
      <c r="J328" s="13"/>
      <c r="K328" s="14">
        <v>1971.63</v>
      </c>
      <c r="L328" s="13"/>
      <c r="M328" s="14">
        <v>1747893.84</v>
      </c>
      <c r="N328" s="13"/>
      <c r="O328" s="14">
        <v>2193875.15</v>
      </c>
      <c r="P328" s="13"/>
      <c r="Q328" s="14">
        <v>917276.21</v>
      </c>
      <c r="R328" s="11">
        <f t="shared" si="50"/>
        <v>-1834552.4200000002</v>
      </c>
      <c r="S328" s="14">
        <f t="shared" si="51"/>
        <v>0</v>
      </c>
    </row>
    <row r="329" spans="1:19" ht="12.75" customHeight="1" x14ac:dyDescent="0.2">
      <c r="A329" s="18"/>
      <c r="C329" s="17" t="s">
        <v>192</v>
      </c>
      <c r="D329" s="17"/>
      <c r="E329" s="24">
        <f t="shared" si="49"/>
        <v>9671108.6099999994</v>
      </c>
      <c r="G329" s="14">
        <v>8826083.6500000004</v>
      </c>
      <c r="H329" s="13"/>
      <c r="I329" s="14">
        <v>845024.96</v>
      </c>
      <c r="J329" s="13"/>
      <c r="K329" s="14">
        <v>0</v>
      </c>
      <c r="L329" s="13"/>
      <c r="M329" s="14">
        <v>6023468.5</v>
      </c>
      <c r="N329" s="13"/>
      <c r="O329" s="14">
        <v>4949596.72</v>
      </c>
      <c r="P329" s="13"/>
      <c r="Q329" s="14">
        <v>1301956.6100000001</v>
      </c>
      <c r="R329" s="11">
        <f t="shared" si="50"/>
        <v>-2603913.2200000007</v>
      </c>
      <c r="S329" s="14">
        <f t="shared" si="51"/>
        <v>0</v>
      </c>
    </row>
    <row r="330" spans="1:19" ht="12.75" customHeight="1" x14ac:dyDescent="0.2">
      <c r="A330" s="18"/>
      <c r="C330" s="17" t="s">
        <v>295</v>
      </c>
      <c r="D330" s="17"/>
      <c r="E330" s="24">
        <f t="shared" ref="E330" si="58">SUM(G330:K330)</f>
        <v>7642.74</v>
      </c>
      <c r="G330" s="14">
        <v>7642.74</v>
      </c>
      <c r="H330" s="13"/>
      <c r="I330" s="14">
        <v>0</v>
      </c>
      <c r="J330" s="13"/>
      <c r="K330" s="14">
        <v>0</v>
      </c>
      <c r="L330" s="13"/>
      <c r="M330" s="14">
        <v>5234.8999999999996</v>
      </c>
      <c r="N330" s="13"/>
      <c r="O330" s="14">
        <v>2407.84</v>
      </c>
      <c r="P330" s="13"/>
      <c r="Q330" s="14">
        <v>0</v>
      </c>
      <c r="R330" s="11">
        <f t="shared" ref="R330" si="59">E330-M330-O330-Q330</f>
        <v>0</v>
      </c>
      <c r="S330" s="14">
        <f t="shared" ref="S330" si="60">E330-M330-O330+Q330</f>
        <v>0</v>
      </c>
    </row>
    <row r="331" spans="1:19" ht="12.75" customHeight="1" x14ac:dyDescent="0.2">
      <c r="A331" s="18"/>
      <c r="C331" s="17" t="s">
        <v>193</v>
      </c>
      <c r="D331" s="17"/>
      <c r="E331" s="24">
        <f t="shared" si="49"/>
        <v>1233499.1099999999</v>
      </c>
      <c r="G331" s="14">
        <v>232072.62</v>
      </c>
      <c r="H331" s="13"/>
      <c r="I331" s="14">
        <v>1001237.26</v>
      </c>
      <c r="J331" s="13"/>
      <c r="K331" s="14">
        <v>189.23</v>
      </c>
      <c r="L331" s="13"/>
      <c r="M331" s="14">
        <v>5379909.0499999998</v>
      </c>
      <c r="N331" s="13"/>
      <c r="O331" s="14">
        <v>18900926.359999999</v>
      </c>
      <c r="P331" s="13"/>
      <c r="Q331" s="14">
        <v>23047336.300000001</v>
      </c>
      <c r="R331" s="11">
        <f t="shared" si="50"/>
        <v>-46094672.600000001</v>
      </c>
      <c r="S331" s="14">
        <f t="shared" si="51"/>
        <v>0</v>
      </c>
    </row>
    <row r="332" spans="1:19" ht="12.75" customHeight="1" x14ac:dyDescent="0.2">
      <c r="A332" s="18"/>
      <c r="C332" s="17" t="s">
        <v>194</v>
      </c>
      <c r="D332" s="17"/>
      <c r="E332" s="24">
        <f t="shared" si="49"/>
        <v>452551.45</v>
      </c>
      <c r="G332" s="14">
        <v>385691.06</v>
      </c>
      <c r="H332" s="13"/>
      <c r="I332" s="14">
        <v>66860.39</v>
      </c>
      <c r="J332" s="13"/>
      <c r="K332" s="14">
        <v>0</v>
      </c>
      <c r="L332" s="13"/>
      <c r="M332" s="14">
        <v>0</v>
      </c>
      <c r="N332" s="13"/>
      <c r="O332" s="14">
        <v>542172.9</v>
      </c>
      <c r="P332" s="13"/>
      <c r="Q332" s="14">
        <v>89621.45</v>
      </c>
      <c r="R332" s="11">
        <f t="shared" si="50"/>
        <v>-179242.90000000002</v>
      </c>
      <c r="S332" s="14">
        <f t="shared" si="51"/>
        <v>0</v>
      </c>
    </row>
    <row r="333" spans="1:19" ht="12.75" customHeight="1" x14ac:dyDescent="0.2">
      <c r="A333" s="18"/>
      <c r="C333" s="17" t="s">
        <v>195</v>
      </c>
      <c r="D333" s="17"/>
      <c r="E333" s="24">
        <f t="shared" si="49"/>
        <v>11991129.77</v>
      </c>
      <c r="G333" s="14">
        <v>10643080.4</v>
      </c>
      <c r="H333" s="13"/>
      <c r="I333" s="14">
        <v>1348049.37</v>
      </c>
      <c r="J333" s="13"/>
      <c r="K333" s="14">
        <v>0</v>
      </c>
      <c r="L333" s="13"/>
      <c r="M333" s="14">
        <v>773983.69</v>
      </c>
      <c r="N333" s="13"/>
      <c r="O333" s="14">
        <v>12663124.17</v>
      </c>
      <c r="P333" s="13"/>
      <c r="Q333" s="14">
        <v>1445978.09</v>
      </c>
      <c r="R333" s="11">
        <f t="shared" si="50"/>
        <v>-2891956.1799999997</v>
      </c>
      <c r="S333" s="14">
        <f t="shared" si="51"/>
        <v>0</v>
      </c>
    </row>
    <row r="334" spans="1:19" ht="12.75" customHeight="1" x14ac:dyDescent="0.2">
      <c r="A334" s="18"/>
      <c r="C334" s="17" t="s">
        <v>222</v>
      </c>
      <c r="D334" s="17"/>
      <c r="E334" s="24">
        <f t="shared" si="49"/>
        <v>85363.92</v>
      </c>
      <c r="G334" s="14">
        <v>0</v>
      </c>
      <c r="H334" s="13"/>
      <c r="I334" s="14">
        <v>85363.92</v>
      </c>
      <c r="J334" s="13"/>
      <c r="K334" s="14">
        <v>0</v>
      </c>
      <c r="L334" s="13"/>
      <c r="M334" s="14">
        <v>28892.46</v>
      </c>
      <c r="N334" s="13"/>
      <c r="O334" s="14">
        <v>56471.46</v>
      </c>
      <c r="P334" s="13"/>
      <c r="Q334" s="14">
        <v>0</v>
      </c>
      <c r="R334" s="11">
        <f t="shared" si="50"/>
        <v>0</v>
      </c>
      <c r="S334" s="14">
        <f t="shared" si="51"/>
        <v>0</v>
      </c>
    </row>
    <row r="335" spans="1:19" ht="12.75" customHeight="1" x14ac:dyDescent="0.2">
      <c r="A335" s="18"/>
      <c r="C335" s="17" t="s">
        <v>196</v>
      </c>
      <c r="D335" s="17"/>
      <c r="E335" s="24">
        <f t="shared" si="49"/>
        <v>1686578.2899999998</v>
      </c>
      <c r="G335" s="14">
        <v>448626.95</v>
      </c>
      <c r="H335" s="13"/>
      <c r="I335" s="14">
        <v>1221946.7</v>
      </c>
      <c r="J335" s="13"/>
      <c r="K335" s="14">
        <v>16004.64</v>
      </c>
      <c r="L335" s="13"/>
      <c r="M335" s="14">
        <v>0</v>
      </c>
      <c r="N335" s="13"/>
      <c r="O335" s="14">
        <v>1686578.29</v>
      </c>
      <c r="P335" s="13"/>
      <c r="Q335" s="14">
        <v>0</v>
      </c>
      <c r="R335" s="11">
        <f t="shared" si="50"/>
        <v>-2.3283064365386963E-10</v>
      </c>
      <c r="S335" s="14">
        <f t="shared" si="51"/>
        <v>-2.3283064365386963E-10</v>
      </c>
    </row>
    <row r="336" spans="1:19" ht="12.75" customHeight="1" x14ac:dyDescent="0.2">
      <c r="A336" s="18"/>
      <c r="C336" s="17" t="s">
        <v>100</v>
      </c>
      <c r="D336" s="17"/>
      <c r="E336" s="24">
        <f t="shared" si="49"/>
        <v>-178800.35</v>
      </c>
      <c r="G336" s="14">
        <v>-127109</v>
      </c>
      <c r="H336" s="13"/>
      <c r="I336" s="14">
        <v>-51691.35</v>
      </c>
      <c r="J336" s="13"/>
      <c r="K336" s="14">
        <v>0</v>
      </c>
      <c r="L336" s="13"/>
      <c r="M336" s="14">
        <v>-162857.21</v>
      </c>
      <c r="N336" s="13"/>
      <c r="O336" s="14">
        <v>-15943.14</v>
      </c>
      <c r="P336" s="13"/>
      <c r="Q336" s="14">
        <v>0</v>
      </c>
      <c r="R336" s="11">
        <f t="shared" si="50"/>
        <v>-1.4551915228366852E-11</v>
      </c>
      <c r="S336" s="14">
        <f t="shared" si="51"/>
        <v>-1.4551915228366852E-11</v>
      </c>
    </row>
    <row r="337" spans="1:19" ht="12.75" customHeight="1" x14ac:dyDescent="0.2">
      <c r="A337" s="18"/>
      <c r="C337" s="17" t="s">
        <v>101</v>
      </c>
      <c r="D337" s="17"/>
      <c r="E337" s="16">
        <f>G337+I337+K337</f>
        <v>0</v>
      </c>
      <c r="G337" s="15">
        <v>-13551083.58</v>
      </c>
      <c r="H337" s="13"/>
      <c r="I337" s="15">
        <v>13551083.58</v>
      </c>
      <c r="J337" s="13"/>
      <c r="K337" s="15">
        <v>0</v>
      </c>
      <c r="L337" s="13"/>
      <c r="M337" s="15">
        <v>0</v>
      </c>
      <c r="N337" s="13"/>
      <c r="O337" s="15">
        <v>0</v>
      </c>
      <c r="P337" s="13"/>
      <c r="Q337" s="15">
        <v>0</v>
      </c>
      <c r="R337" s="11">
        <f>E337-M337-O337-Q337</f>
        <v>0</v>
      </c>
      <c r="S337" s="14">
        <f t="shared" si="51"/>
        <v>0</v>
      </c>
    </row>
    <row r="338" spans="1:19" ht="12.75" customHeight="1" x14ac:dyDescent="0.2">
      <c r="A338" s="48"/>
    </row>
    <row r="339" spans="1:19" ht="12.75" customHeight="1" x14ac:dyDescent="0.2">
      <c r="A339" s="18"/>
      <c r="B339" s="18"/>
      <c r="C339" s="18"/>
      <c r="D339" s="17" t="s">
        <v>197</v>
      </c>
    </row>
    <row r="340" spans="1:19" ht="12.75" customHeight="1" x14ac:dyDescent="0.2">
      <c r="A340" s="18"/>
      <c r="B340" s="18"/>
      <c r="C340" s="18"/>
      <c r="D340" s="17" t="s">
        <v>198</v>
      </c>
      <c r="E340" s="19">
        <f>SUM(E324:E337)</f>
        <v>45861709.640000001</v>
      </c>
      <c r="G340" s="19">
        <f>SUM(G324:G337)</f>
        <v>23845847.620000005</v>
      </c>
      <c r="I340" s="19">
        <f>SUM(I324:I337)</f>
        <v>21996825.02</v>
      </c>
      <c r="K340" s="19">
        <f>SUM(K324:K337)</f>
        <v>19037</v>
      </c>
      <c r="M340" s="19">
        <f>SUM(M324:M337)</f>
        <v>19147920.040000003</v>
      </c>
      <c r="O340" s="19">
        <f>SUM(O324:O337)</f>
        <v>56914997.419999994</v>
      </c>
      <c r="Q340" s="19">
        <f>SUM(Q324:Q337)</f>
        <v>30201207.82</v>
      </c>
      <c r="R340" s="11">
        <f>E340-G340-I340-K340</f>
        <v>-3.7252902984619141E-9</v>
      </c>
      <c r="S340" s="14">
        <f>E340-M340-O340+Q340</f>
        <v>0</v>
      </c>
    </row>
    <row r="341" spans="1:19" ht="12.75" customHeight="1" x14ac:dyDescent="0.2">
      <c r="A341" s="5"/>
    </row>
    <row r="342" spans="1:19" ht="12.75" customHeight="1" x14ac:dyDescent="0.2">
      <c r="A342" s="3" t="s">
        <v>130</v>
      </c>
    </row>
    <row r="343" spans="1:19" ht="12.75" customHeight="1" x14ac:dyDescent="0.2">
      <c r="A343" s="48"/>
    </row>
    <row r="344" spans="1:19" ht="12.75" customHeight="1" x14ac:dyDescent="0.2">
      <c r="A344" s="48"/>
      <c r="B344" s="23">
        <v>1</v>
      </c>
      <c r="C344" s="17" t="s">
        <v>131</v>
      </c>
      <c r="D344" s="17"/>
      <c r="E344" s="24">
        <f>SUM(G344:K344)</f>
        <v>11303913.66</v>
      </c>
      <c r="G344" s="14">
        <v>82932.100000000006</v>
      </c>
      <c r="H344" s="13"/>
      <c r="I344" s="14">
        <v>11218055.73</v>
      </c>
      <c r="J344" s="13"/>
      <c r="K344" s="14">
        <v>2925.83</v>
      </c>
      <c r="L344" s="13"/>
      <c r="M344" s="14">
        <v>6573518.2800000003</v>
      </c>
      <c r="N344" s="13"/>
      <c r="O344" s="14">
        <v>4729035.38</v>
      </c>
      <c r="P344" s="13"/>
      <c r="Q344" s="14">
        <v>-1360</v>
      </c>
      <c r="R344" s="11">
        <f t="shared" ref="R344:R358" si="61">E344-M344-O344-Q344</f>
        <v>2720</v>
      </c>
      <c r="S344" s="14">
        <f t="shared" ref="S344:S380" si="62">E344-M344-O344+Q344</f>
        <v>0</v>
      </c>
    </row>
    <row r="345" spans="1:19" ht="12.75" customHeight="1" x14ac:dyDescent="0.2">
      <c r="A345" s="48"/>
      <c r="B345" s="23">
        <v>2</v>
      </c>
      <c r="C345" s="17" t="s">
        <v>290</v>
      </c>
      <c r="D345" s="17"/>
      <c r="E345" s="24">
        <f>SUM(G345:K345)</f>
        <v>281380.63</v>
      </c>
      <c r="G345" s="14">
        <v>256151.77</v>
      </c>
      <c r="H345" s="13"/>
      <c r="I345" s="14">
        <v>13187.9</v>
      </c>
      <c r="J345" s="13"/>
      <c r="K345" s="14">
        <v>12040.96</v>
      </c>
      <c r="L345" s="13"/>
      <c r="M345" s="14">
        <v>166300.42000000001</v>
      </c>
      <c r="N345" s="13"/>
      <c r="O345" s="14">
        <v>115080.21</v>
      </c>
      <c r="P345" s="13"/>
      <c r="Q345" s="14">
        <v>0</v>
      </c>
      <c r="R345" s="11">
        <f t="shared" ref="R345" si="63">E345-M345-O345-Q345</f>
        <v>-1.4551915228366852E-11</v>
      </c>
      <c r="S345" s="14">
        <f t="shared" ref="S345" si="64">E345-M345-O345+Q345</f>
        <v>-1.4551915228366852E-11</v>
      </c>
    </row>
    <row r="346" spans="1:19" ht="12.75" customHeight="1" x14ac:dyDescent="0.2">
      <c r="A346" s="48"/>
      <c r="B346" s="23">
        <v>2</v>
      </c>
      <c r="C346" s="17" t="s">
        <v>132</v>
      </c>
      <c r="D346" s="17"/>
      <c r="E346" s="24">
        <f>SUM(G346:K346)</f>
        <v>10057457.18</v>
      </c>
      <c r="G346" s="14">
        <v>0</v>
      </c>
      <c r="H346" s="13"/>
      <c r="I346" s="14">
        <v>10054130.43</v>
      </c>
      <c r="J346" s="13"/>
      <c r="K346" s="14">
        <v>3326.75</v>
      </c>
      <c r="L346" s="13"/>
      <c r="M346" s="14">
        <v>3242561</v>
      </c>
      <c r="N346" s="13"/>
      <c r="O346" s="14">
        <v>6814896.1799999997</v>
      </c>
      <c r="P346" s="13"/>
      <c r="Q346" s="14">
        <v>0</v>
      </c>
      <c r="R346" s="11">
        <f t="shared" si="61"/>
        <v>0</v>
      </c>
      <c r="S346" s="14">
        <f t="shared" si="62"/>
        <v>0</v>
      </c>
    </row>
    <row r="347" spans="1:19" ht="12.75" customHeight="1" x14ac:dyDescent="0.2">
      <c r="A347" s="48"/>
      <c r="B347" s="23">
        <v>3</v>
      </c>
      <c r="C347" s="17" t="s">
        <v>133</v>
      </c>
      <c r="D347" s="17"/>
      <c r="E347" s="24">
        <f>SUM(G347:K347)</f>
        <v>2688584.7399999998</v>
      </c>
      <c r="G347" s="14">
        <v>40382.11</v>
      </c>
      <c r="H347" s="13"/>
      <c r="I347" s="14">
        <v>2632337.81</v>
      </c>
      <c r="J347" s="13"/>
      <c r="K347" s="14">
        <v>15864.82</v>
      </c>
      <c r="L347" s="13"/>
      <c r="M347" s="14">
        <v>1910480.99</v>
      </c>
      <c r="N347" s="13"/>
      <c r="O347" s="14">
        <v>809623.48</v>
      </c>
      <c r="P347" s="13"/>
      <c r="Q347" s="14">
        <v>31519.73</v>
      </c>
      <c r="R347" s="11">
        <f t="shared" si="61"/>
        <v>-63039.46000000021</v>
      </c>
      <c r="S347" s="14">
        <f t="shared" si="62"/>
        <v>-2.1464074961841106E-10</v>
      </c>
    </row>
    <row r="348" spans="1:19" ht="12.75" customHeight="1" x14ac:dyDescent="0.2">
      <c r="A348" s="48"/>
      <c r="B348" s="23">
        <v>4</v>
      </c>
      <c r="C348" s="17" t="s">
        <v>210</v>
      </c>
      <c r="D348" s="17"/>
      <c r="E348" s="24">
        <f>SUM(G348:K348)</f>
        <v>49.78</v>
      </c>
      <c r="G348" s="14">
        <v>0</v>
      </c>
      <c r="H348" s="13"/>
      <c r="I348" s="14">
        <v>0</v>
      </c>
      <c r="J348" s="13"/>
      <c r="K348" s="14">
        <v>49.78</v>
      </c>
      <c r="L348" s="13"/>
      <c r="M348" s="14">
        <v>0</v>
      </c>
      <c r="N348" s="13"/>
      <c r="O348" s="14">
        <v>49.78</v>
      </c>
      <c r="P348" s="13"/>
      <c r="Q348" s="14">
        <v>0</v>
      </c>
      <c r="R348" s="11">
        <f t="shared" si="61"/>
        <v>0</v>
      </c>
      <c r="S348" s="14">
        <f t="shared" si="62"/>
        <v>0</v>
      </c>
    </row>
    <row r="349" spans="1:19" ht="12.75" customHeight="1" x14ac:dyDescent="0.2">
      <c r="A349" s="48"/>
      <c r="B349" s="23">
        <v>5</v>
      </c>
      <c r="C349" s="17" t="s">
        <v>134</v>
      </c>
      <c r="D349" s="17"/>
      <c r="E349" s="24">
        <f t="shared" ref="E349:E358" si="65">SUM(G349:K349)</f>
        <v>325964.24</v>
      </c>
      <c r="G349" s="14">
        <v>0</v>
      </c>
      <c r="H349" s="13"/>
      <c r="I349" s="14">
        <v>325870.19</v>
      </c>
      <c r="J349" s="13"/>
      <c r="K349" s="14">
        <v>94.05</v>
      </c>
      <c r="L349" s="13"/>
      <c r="M349" s="14">
        <v>139955.04</v>
      </c>
      <c r="N349" s="13"/>
      <c r="O349" s="14">
        <v>185172.2</v>
      </c>
      <c r="P349" s="13"/>
      <c r="Q349" s="14">
        <v>-837</v>
      </c>
      <c r="R349" s="11">
        <f t="shared" si="61"/>
        <v>1673.9999999999709</v>
      </c>
      <c r="S349" s="14">
        <f t="shared" si="62"/>
        <v>-2.9103830456733704E-11</v>
      </c>
    </row>
    <row r="350" spans="1:19" ht="12.75" customHeight="1" x14ac:dyDescent="0.2">
      <c r="A350" s="48"/>
      <c r="B350" s="23">
        <v>6</v>
      </c>
      <c r="C350" s="17" t="s">
        <v>135</v>
      </c>
      <c r="D350" s="17"/>
      <c r="E350" s="24">
        <f t="shared" si="65"/>
        <v>7129749.2699999996</v>
      </c>
      <c r="G350" s="14">
        <v>0</v>
      </c>
      <c r="H350" s="13"/>
      <c r="I350" s="14">
        <v>7109229.6299999999</v>
      </c>
      <c r="J350" s="13"/>
      <c r="K350" s="14">
        <v>20519.64</v>
      </c>
      <c r="L350" s="13"/>
      <c r="M350" s="14">
        <v>4393466.79</v>
      </c>
      <c r="N350" s="13"/>
      <c r="O350" s="14">
        <v>2728503.48</v>
      </c>
      <c r="P350" s="13"/>
      <c r="Q350" s="14">
        <v>-7779</v>
      </c>
      <c r="R350" s="11">
        <f t="shared" si="61"/>
        <v>15557.999999999534</v>
      </c>
      <c r="S350" s="14">
        <f t="shared" si="62"/>
        <v>-4.6566128730773926E-10</v>
      </c>
    </row>
    <row r="351" spans="1:19" ht="12.75" customHeight="1" x14ac:dyDescent="0.2">
      <c r="A351" s="48"/>
      <c r="B351" s="23">
        <v>7</v>
      </c>
      <c r="C351" s="17" t="s">
        <v>244</v>
      </c>
      <c r="D351" s="17"/>
      <c r="E351" s="24">
        <f>SUM(G351:K351)</f>
        <v>323103.94</v>
      </c>
      <c r="G351" s="14">
        <v>0</v>
      </c>
      <c r="H351" s="13"/>
      <c r="I351" s="14">
        <v>314259.67</v>
      </c>
      <c r="J351" s="13"/>
      <c r="K351" s="14">
        <v>8844.27</v>
      </c>
      <c r="L351" s="13"/>
      <c r="M351" s="14">
        <v>202654.93</v>
      </c>
      <c r="N351" s="13"/>
      <c r="O351" s="14">
        <v>120449.01</v>
      </c>
      <c r="P351" s="13"/>
      <c r="Q351" s="14">
        <v>0</v>
      </c>
      <c r="R351" s="11">
        <f t="shared" si="61"/>
        <v>1.4551915228366852E-11</v>
      </c>
      <c r="S351" s="14">
        <f t="shared" si="62"/>
        <v>1.4551915228366852E-11</v>
      </c>
    </row>
    <row r="352" spans="1:19" ht="12.75" customHeight="1" x14ac:dyDescent="0.2">
      <c r="A352" s="48"/>
      <c r="B352" s="23">
        <v>7</v>
      </c>
      <c r="C352" s="17" t="s">
        <v>136</v>
      </c>
      <c r="D352" s="17"/>
      <c r="E352" s="24">
        <f t="shared" si="65"/>
        <v>6361820.3399999999</v>
      </c>
      <c r="G352" s="14">
        <v>2499.59</v>
      </c>
      <c r="H352" s="13"/>
      <c r="I352" s="14">
        <v>6258909.4699999997</v>
      </c>
      <c r="J352" s="13"/>
      <c r="K352" s="14">
        <v>100411.28</v>
      </c>
      <c r="L352" s="13"/>
      <c r="M352" s="14">
        <v>3244857.33</v>
      </c>
      <c r="N352" s="13"/>
      <c r="O352" s="14">
        <v>3109504.51</v>
      </c>
      <c r="P352" s="13"/>
      <c r="Q352" s="14">
        <v>-7458.5</v>
      </c>
      <c r="R352" s="11">
        <f t="shared" si="61"/>
        <v>14917</v>
      </c>
      <c r="S352" s="14">
        <f t="shared" si="62"/>
        <v>0</v>
      </c>
    </row>
    <row r="353" spans="1:19" ht="12.75" customHeight="1" x14ac:dyDescent="0.2">
      <c r="A353" s="48"/>
      <c r="B353" s="23">
        <v>8</v>
      </c>
      <c r="C353" s="17" t="s">
        <v>137</v>
      </c>
      <c r="D353" s="17"/>
      <c r="E353" s="24">
        <f t="shared" si="65"/>
        <v>1514196.97</v>
      </c>
      <c r="G353" s="14">
        <v>0</v>
      </c>
      <c r="H353" s="13"/>
      <c r="I353" s="14">
        <v>1507584.52</v>
      </c>
      <c r="J353" s="13"/>
      <c r="K353" s="14">
        <v>6612.45</v>
      </c>
      <c r="L353" s="13"/>
      <c r="M353" s="14">
        <v>1087033.67</v>
      </c>
      <c r="N353" s="13"/>
      <c r="O353" s="14">
        <v>427163.3</v>
      </c>
      <c r="P353" s="13"/>
      <c r="Q353" s="14">
        <v>0</v>
      </c>
      <c r="R353" s="11">
        <f t="shared" si="61"/>
        <v>5.8207660913467407E-11</v>
      </c>
      <c r="S353" s="14">
        <f t="shared" si="62"/>
        <v>5.8207660913467407E-11</v>
      </c>
    </row>
    <row r="354" spans="1:19" ht="12.75" customHeight="1" x14ac:dyDescent="0.2">
      <c r="A354" s="48"/>
      <c r="B354" s="23">
        <v>9</v>
      </c>
      <c r="C354" s="17" t="s">
        <v>138</v>
      </c>
      <c r="D354" s="17"/>
      <c r="E354" s="24">
        <f t="shared" si="65"/>
        <v>460439.29</v>
      </c>
      <c r="G354" s="14">
        <v>896.38</v>
      </c>
      <c r="H354" s="13"/>
      <c r="I354" s="14">
        <v>442955.49</v>
      </c>
      <c r="J354" s="13"/>
      <c r="K354" s="14">
        <v>16587.419999999998</v>
      </c>
      <c r="L354" s="13"/>
      <c r="M354" s="14">
        <v>305060.34000000003</v>
      </c>
      <c r="N354" s="13"/>
      <c r="O354" s="14">
        <v>179886.03</v>
      </c>
      <c r="P354" s="13"/>
      <c r="Q354" s="14">
        <v>24507.08</v>
      </c>
      <c r="R354" s="11">
        <f t="shared" si="61"/>
        <v>-49014.160000000047</v>
      </c>
      <c r="S354" s="14">
        <f t="shared" si="62"/>
        <v>-4.3655745685100555E-11</v>
      </c>
    </row>
    <row r="355" spans="1:19" ht="12.75" customHeight="1" x14ac:dyDescent="0.2">
      <c r="A355" s="48"/>
      <c r="B355" s="23">
        <v>10</v>
      </c>
      <c r="C355" s="17" t="s">
        <v>139</v>
      </c>
      <c r="D355" s="17"/>
      <c r="E355" s="24">
        <f t="shared" si="65"/>
        <v>2664788.61</v>
      </c>
      <c r="G355" s="14">
        <v>243537.4</v>
      </c>
      <c r="H355" s="13"/>
      <c r="I355" s="14">
        <v>2377443.91</v>
      </c>
      <c r="J355" s="13"/>
      <c r="K355" s="14">
        <v>43807.3</v>
      </c>
      <c r="L355" s="13"/>
      <c r="M355" s="14">
        <v>1937961.54</v>
      </c>
      <c r="N355" s="13"/>
      <c r="O355" s="14">
        <v>1027792.04</v>
      </c>
      <c r="P355" s="13"/>
      <c r="Q355" s="14">
        <v>300964.96999999997</v>
      </c>
      <c r="R355" s="11">
        <f t="shared" si="61"/>
        <v>-601929.94000000018</v>
      </c>
      <c r="S355" s="14">
        <f t="shared" si="62"/>
        <v>0</v>
      </c>
    </row>
    <row r="356" spans="1:19" ht="12.75" customHeight="1" x14ac:dyDescent="0.2">
      <c r="A356" s="48"/>
      <c r="B356" s="23">
        <v>12</v>
      </c>
      <c r="C356" s="17" t="s">
        <v>296</v>
      </c>
      <c r="D356" s="17"/>
      <c r="E356" s="24">
        <f t="shared" ref="E356" si="66">SUM(G356:K356)</f>
        <v>225318.17</v>
      </c>
      <c r="G356" s="14">
        <v>219193.97</v>
      </c>
      <c r="H356" s="13"/>
      <c r="I356" s="14">
        <v>6124.2</v>
      </c>
      <c r="J356" s="13"/>
      <c r="K356" s="14">
        <v>0</v>
      </c>
      <c r="L356" s="13"/>
      <c r="M356" s="14">
        <v>52314.45</v>
      </c>
      <c r="N356" s="13"/>
      <c r="O356" s="14">
        <v>173003.72</v>
      </c>
      <c r="P356" s="13"/>
      <c r="Q356" s="14">
        <v>0</v>
      </c>
      <c r="R356" s="11">
        <f t="shared" ref="R356" si="67">E356-M356-O356-Q356</f>
        <v>2.9103830456733704E-11</v>
      </c>
      <c r="S356" s="14">
        <f t="shared" ref="S356" si="68">E356-M356-O356+Q356</f>
        <v>2.9103830456733704E-11</v>
      </c>
    </row>
    <row r="357" spans="1:19" ht="12.75" customHeight="1" x14ac:dyDescent="0.2">
      <c r="A357" s="48"/>
      <c r="B357" s="23">
        <v>11</v>
      </c>
      <c r="C357" s="17" t="s">
        <v>140</v>
      </c>
      <c r="D357" s="17"/>
      <c r="E357" s="24">
        <f t="shared" si="65"/>
        <v>16359225.66</v>
      </c>
      <c r="G357" s="14">
        <v>101.85</v>
      </c>
      <c r="H357" s="13"/>
      <c r="I357" s="14">
        <v>14716586.68</v>
      </c>
      <c r="J357" s="13"/>
      <c r="K357" s="14">
        <v>1642537.13</v>
      </c>
      <c r="L357" s="13"/>
      <c r="M357" s="14">
        <v>6728808.8399999999</v>
      </c>
      <c r="N357" s="13"/>
      <c r="O357" s="14">
        <v>9574425.3200000003</v>
      </c>
      <c r="P357" s="13"/>
      <c r="Q357" s="14">
        <v>-55995.5</v>
      </c>
      <c r="R357" s="11">
        <f t="shared" si="61"/>
        <v>111987</v>
      </c>
      <c r="S357" s="14">
        <f t="shared" si="62"/>
        <v>-4</v>
      </c>
    </row>
    <row r="358" spans="1:19" ht="12.75" customHeight="1" x14ac:dyDescent="0.2">
      <c r="A358" s="48"/>
      <c r="B358" s="23">
        <v>12</v>
      </c>
      <c r="C358" s="17" t="s">
        <v>245</v>
      </c>
      <c r="D358" s="17"/>
      <c r="E358" s="24">
        <f t="shared" si="65"/>
        <v>20093.96</v>
      </c>
      <c r="G358" s="14">
        <v>0</v>
      </c>
      <c r="H358" s="13"/>
      <c r="I358" s="14">
        <v>20093.96</v>
      </c>
      <c r="J358" s="13"/>
      <c r="K358" s="14">
        <v>0</v>
      </c>
      <c r="L358" s="13"/>
      <c r="M358" s="14">
        <v>9752.3799999999992</v>
      </c>
      <c r="N358" s="13"/>
      <c r="O358" s="14">
        <v>10341.58</v>
      </c>
      <c r="P358" s="13"/>
      <c r="Q358" s="14">
        <v>0</v>
      </c>
      <c r="R358" s="11">
        <f t="shared" si="61"/>
        <v>0</v>
      </c>
      <c r="S358" s="14">
        <f t="shared" si="62"/>
        <v>0</v>
      </c>
    </row>
    <row r="359" spans="1:19" ht="12.75" customHeight="1" x14ac:dyDescent="0.2">
      <c r="A359" s="48"/>
      <c r="B359" s="23">
        <v>12</v>
      </c>
      <c r="C359" s="17" t="s">
        <v>141</v>
      </c>
      <c r="D359" s="17"/>
      <c r="E359" s="24"/>
      <c r="G359" s="14"/>
      <c r="H359" s="13"/>
      <c r="I359" s="14"/>
      <c r="J359" s="13"/>
      <c r="K359" s="14"/>
      <c r="L359" s="13"/>
      <c r="M359" s="14"/>
      <c r="N359" s="13"/>
      <c r="O359" s="14"/>
      <c r="P359" s="13"/>
      <c r="Q359" s="14"/>
      <c r="R359" s="11"/>
      <c r="S359" s="14">
        <f t="shared" si="62"/>
        <v>0</v>
      </c>
    </row>
    <row r="360" spans="1:19" ht="12.75" customHeight="1" x14ac:dyDescent="0.2">
      <c r="A360" s="48"/>
      <c r="B360" s="23">
        <v>13</v>
      </c>
      <c r="C360" s="18"/>
      <c r="D360" s="18" t="s">
        <v>142</v>
      </c>
      <c r="E360" s="24">
        <f t="shared" ref="E360:E365" si="69">SUM(G360:K360)</f>
        <v>0</v>
      </c>
      <c r="G360" s="14">
        <v>0</v>
      </c>
      <c r="H360" s="13"/>
      <c r="I360" s="14">
        <v>0</v>
      </c>
      <c r="J360" s="13"/>
      <c r="K360" s="14">
        <v>0</v>
      </c>
      <c r="L360" s="13"/>
      <c r="M360" s="14">
        <v>0</v>
      </c>
      <c r="N360" s="13"/>
      <c r="O360" s="14">
        <v>0</v>
      </c>
      <c r="P360" s="13"/>
      <c r="Q360" s="14">
        <v>0</v>
      </c>
      <c r="R360" s="11">
        <f t="shared" ref="R360:R365" si="70">E360-M360-O360-Q360</f>
        <v>0</v>
      </c>
      <c r="S360" s="14">
        <f t="shared" si="62"/>
        <v>0</v>
      </c>
    </row>
    <row r="361" spans="1:19" ht="12.75" customHeight="1" x14ac:dyDescent="0.2">
      <c r="A361" s="48"/>
      <c r="B361" s="23">
        <v>14</v>
      </c>
      <c r="C361" s="17" t="s">
        <v>143</v>
      </c>
      <c r="D361" s="17"/>
      <c r="E361" s="24">
        <f t="shared" si="69"/>
        <v>2099523.73</v>
      </c>
      <c r="G361" s="14">
        <v>795514.33</v>
      </c>
      <c r="H361" s="13"/>
      <c r="I361" s="14">
        <v>1293337.69</v>
      </c>
      <c r="J361" s="13"/>
      <c r="K361" s="14">
        <v>10671.71</v>
      </c>
      <c r="L361" s="13"/>
      <c r="M361" s="14">
        <v>1038879.69</v>
      </c>
      <c r="N361" s="13"/>
      <c r="O361" s="14">
        <v>1059319.04</v>
      </c>
      <c r="P361" s="13"/>
      <c r="Q361" s="14">
        <v>-1325</v>
      </c>
      <c r="R361" s="11">
        <f t="shared" si="70"/>
        <v>2650</v>
      </c>
      <c r="S361" s="14">
        <f t="shared" si="62"/>
        <v>0</v>
      </c>
    </row>
    <row r="362" spans="1:19" ht="12.75" customHeight="1" x14ac:dyDescent="0.2">
      <c r="A362" s="48"/>
      <c r="B362" s="23">
        <v>15</v>
      </c>
      <c r="C362" s="17" t="s">
        <v>144</v>
      </c>
      <c r="D362" s="17"/>
      <c r="E362" s="24">
        <f t="shared" si="69"/>
        <v>1557751.92</v>
      </c>
      <c r="G362" s="14">
        <v>23237.66</v>
      </c>
      <c r="H362" s="13"/>
      <c r="I362" s="14">
        <v>1524910.33</v>
      </c>
      <c r="J362" s="13"/>
      <c r="K362" s="14">
        <v>9603.93</v>
      </c>
      <c r="L362" s="13"/>
      <c r="M362" s="14">
        <v>958303.45</v>
      </c>
      <c r="N362" s="13"/>
      <c r="O362" s="14">
        <v>597683.47</v>
      </c>
      <c r="P362" s="13"/>
      <c r="Q362" s="14">
        <v>-1765</v>
      </c>
      <c r="R362" s="11">
        <f t="shared" si="70"/>
        <v>3530</v>
      </c>
      <c r="S362" s="14">
        <f t="shared" si="62"/>
        <v>0</v>
      </c>
    </row>
    <row r="363" spans="1:19" ht="12.75" customHeight="1" x14ac:dyDescent="0.2">
      <c r="A363" s="48"/>
      <c r="B363" s="23">
        <v>16</v>
      </c>
      <c r="C363" s="17" t="s">
        <v>145</v>
      </c>
      <c r="D363" s="17"/>
      <c r="E363" s="24">
        <f t="shared" si="69"/>
        <v>0</v>
      </c>
      <c r="G363" s="14">
        <v>0</v>
      </c>
      <c r="H363" s="13"/>
      <c r="I363" s="14">
        <v>0</v>
      </c>
      <c r="J363" s="13"/>
      <c r="K363" s="14">
        <v>0</v>
      </c>
      <c r="L363" s="13"/>
      <c r="M363" s="14">
        <v>0</v>
      </c>
      <c r="N363" s="13"/>
      <c r="O363" s="14">
        <v>0</v>
      </c>
      <c r="P363" s="13"/>
      <c r="Q363" s="14">
        <v>0</v>
      </c>
      <c r="R363" s="11">
        <f t="shared" si="70"/>
        <v>0</v>
      </c>
      <c r="S363" s="14">
        <f t="shared" si="62"/>
        <v>0</v>
      </c>
    </row>
    <row r="364" spans="1:19" ht="12.75" customHeight="1" x14ac:dyDescent="0.2">
      <c r="A364" s="48"/>
      <c r="B364" s="23">
        <v>17</v>
      </c>
      <c r="C364" s="17" t="s">
        <v>146</v>
      </c>
      <c r="D364" s="17"/>
      <c r="E364" s="24">
        <f t="shared" si="69"/>
        <v>7866450.5699999994</v>
      </c>
      <c r="G364" s="14">
        <v>0</v>
      </c>
      <c r="H364" s="13"/>
      <c r="I364" s="14">
        <v>7603530.7699999996</v>
      </c>
      <c r="J364" s="13"/>
      <c r="K364" s="14">
        <v>262919.8</v>
      </c>
      <c r="L364" s="13"/>
      <c r="M364" s="14">
        <v>4484449.88</v>
      </c>
      <c r="N364" s="13"/>
      <c r="O364" s="14">
        <v>3374533.1899999995</v>
      </c>
      <c r="P364" s="13"/>
      <c r="Q364" s="14">
        <v>-7467.5</v>
      </c>
      <c r="R364" s="11">
        <f t="shared" si="70"/>
        <v>14935</v>
      </c>
      <c r="S364" s="14">
        <f t="shared" si="62"/>
        <v>0</v>
      </c>
    </row>
    <row r="365" spans="1:19" ht="12.75" customHeight="1" x14ac:dyDescent="0.2">
      <c r="A365" s="48"/>
      <c r="B365" s="23">
        <v>18</v>
      </c>
      <c r="C365" s="17" t="s">
        <v>147</v>
      </c>
      <c r="D365" s="17"/>
      <c r="E365" s="24">
        <f t="shared" si="69"/>
        <v>2477813.63</v>
      </c>
      <c r="G365" s="14">
        <v>44630.17</v>
      </c>
      <c r="H365" s="13"/>
      <c r="I365" s="14">
        <v>2428728.92</v>
      </c>
      <c r="J365" s="13"/>
      <c r="K365" s="14">
        <v>4454.54</v>
      </c>
      <c r="L365" s="13"/>
      <c r="M365" s="14">
        <v>1574161.23</v>
      </c>
      <c r="N365" s="13"/>
      <c r="O365" s="14">
        <v>903644.4</v>
      </c>
      <c r="P365" s="13"/>
      <c r="Q365" s="14">
        <v>-8</v>
      </c>
      <c r="R365" s="11">
        <f t="shared" si="70"/>
        <v>15.999999999883585</v>
      </c>
      <c r="S365" s="14">
        <f t="shared" si="62"/>
        <v>-1.1641532182693481E-10</v>
      </c>
    </row>
    <row r="366" spans="1:19" ht="12.75" customHeight="1" x14ac:dyDescent="0.2">
      <c r="A366" s="48"/>
      <c r="B366" s="23">
        <v>19</v>
      </c>
      <c r="C366" s="17" t="s">
        <v>148</v>
      </c>
      <c r="D366" s="17"/>
      <c r="G366" s="14"/>
      <c r="H366" s="13"/>
      <c r="I366" s="14"/>
      <c r="J366" s="13"/>
      <c r="K366" s="14"/>
      <c r="L366" s="13"/>
      <c r="M366" s="14"/>
      <c r="N366" s="13"/>
      <c r="O366" s="14"/>
      <c r="P366" s="13"/>
      <c r="Q366" s="14"/>
      <c r="R366" s="11"/>
      <c r="S366" s="14">
        <f t="shared" si="62"/>
        <v>0</v>
      </c>
    </row>
    <row r="367" spans="1:19" ht="12.75" customHeight="1" x14ac:dyDescent="0.2">
      <c r="A367" s="48"/>
      <c r="B367" s="23">
        <v>28</v>
      </c>
      <c r="C367" s="17"/>
      <c r="D367" s="17" t="s">
        <v>243</v>
      </c>
      <c r="E367" s="24">
        <f>SUM(G367:K367)</f>
        <v>27920.7</v>
      </c>
      <c r="G367" s="14">
        <v>0</v>
      </c>
      <c r="H367" s="13"/>
      <c r="I367" s="14">
        <v>27920.7</v>
      </c>
      <c r="J367" s="13"/>
      <c r="K367" s="14">
        <v>0</v>
      </c>
      <c r="L367" s="13"/>
      <c r="M367" s="14">
        <v>24459.39</v>
      </c>
      <c r="N367" s="13"/>
      <c r="O367" s="14">
        <v>3461.31</v>
      </c>
      <c r="P367" s="13"/>
      <c r="Q367" s="14">
        <v>0</v>
      </c>
      <c r="R367" s="11">
        <f t="shared" ref="R367:R377" si="71">E367-M367-O367-Q367</f>
        <v>1.3642420526593924E-12</v>
      </c>
      <c r="S367" s="14">
        <f t="shared" si="62"/>
        <v>1.3642420526593924E-12</v>
      </c>
    </row>
    <row r="368" spans="1:19" ht="12.75" customHeight="1" x14ac:dyDescent="0.2">
      <c r="A368" s="48"/>
      <c r="B368" s="23">
        <v>20</v>
      </c>
      <c r="C368" s="18"/>
      <c r="D368" s="18" t="s">
        <v>149</v>
      </c>
      <c r="E368" s="24">
        <f t="shared" ref="E368:E377" si="72">SUM(G368:K368)</f>
        <v>59507</v>
      </c>
      <c r="G368" s="14">
        <v>0</v>
      </c>
      <c r="H368" s="13"/>
      <c r="I368" s="14">
        <v>745.2</v>
      </c>
      <c r="J368" s="13"/>
      <c r="K368" s="14">
        <v>58761.8</v>
      </c>
      <c r="L368" s="13"/>
      <c r="M368" s="14">
        <v>82562.039999999994</v>
      </c>
      <c r="N368" s="13"/>
      <c r="O368" s="14">
        <v>-23055.040000000001</v>
      </c>
      <c r="P368" s="13"/>
      <c r="Q368" s="14">
        <v>0</v>
      </c>
      <c r="R368" s="11">
        <f t="shared" si="71"/>
        <v>7.2759576141834259E-12</v>
      </c>
      <c r="S368" s="14">
        <f t="shared" si="62"/>
        <v>7.2759576141834259E-12</v>
      </c>
    </row>
    <row r="369" spans="1:19" ht="12.75" customHeight="1" x14ac:dyDescent="0.2">
      <c r="A369" s="48"/>
      <c r="B369" s="23">
        <v>22</v>
      </c>
      <c r="C369" s="18"/>
      <c r="D369" s="18" t="s">
        <v>150</v>
      </c>
      <c r="E369" s="24">
        <f t="shared" si="72"/>
        <v>403310.78</v>
      </c>
      <c r="G369" s="14">
        <v>287362.33</v>
      </c>
      <c r="H369" s="13"/>
      <c r="I369" s="14">
        <v>115948.45</v>
      </c>
      <c r="J369" s="13"/>
      <c r="K369" s="14">
        <v>0</v>
      </c>
      <c r="L369" s="13"/>
      <c r="M369" s="14">
        <v>294520.44</v>
      </c>
      <c r="N369" s="13"/>
      <c r="O369" s="14">
        <v>108790.34</v>
      </c>
      <c r="P369" s="13"/>
      <c r="Q369" s="14">
        <v>0</v>
      </c>
      <c r="R369" s="11">
        <f t="shared" si="71"/>
        <v>2.9103830456733704E-11</v>
      </c>
      <c r="S369" s="14">
        <f t="shared" si="62"/>
        <v>2.9103830456733704E-11</v>
      </c>
    </row>
    <row r="370" spans="1:19" ht="12.75" customHeight="1" x14ac:dyDescent="0.2">
      <c r="A370" s="48"/>
      <c r="B370" s="23">
        <v>23</v>
      </c>
      <c r="C370" s="18"/>
      <c r="D370" s="18" t="s">
        <v>151</v>
      </c>
      <c r="E370" s="24">
        <f t="shared" si="72"/>
        <v>49529.66</v>
      </c>
      <c r="G370" s="14">
        <v>0</v>
      </c>
      <c r="H370" s="13"/>
      <c r="I370" s="14">
        <v>49529.66</v>
      </c>
      <c r="J370" s="13"/>
      <c r="K370" s="14">
        <v>0</v>
      </c>
      <c r="L370" s="13"/>
      <c r="M370" s="14">
        <v>32001.95</v>
      </c>
      <c r="N370" s="13"/>
      <c r="O370" s="14">
        <v>17527.71</v>
      </c>
      <c r="P370" s="13"/>
      <c r="Q370" s="14">
        <v>0</v>
      </c>
      <c r="R370" s="11">
        <f t="shared" si="71"/>
        <v>3.637978807091713E-12</v>
      </c>
      <c r="S370" s="14">
        <f t="shared" si="62"/>
        <v>3.637978807091713E-12</v>
      </c>
    </row>
    <row r="371" spans="1:19" ht="12.75" customHeight="1" x14ac:dyDescent="0.2">
      <c r="A371" s="48"/>
      <c r="B371" s="23">
        <v>23</v>
      </c>
      <c r="C371" s="18"/>
      <c r="D371" s="18" t="s">
        <v>297</v>
      </c>
      <c r="E371" s="24">
        <f t="shared" ref="E371" si="73">SUM(G371:K371)</f>
        <v>0</v>
      </c>
      <c r="G371" s="14">
        <v>0</v>
      </c>
      <c r="H371" s="13"/>
      <c r="I371" s="14">
        <v>0</v>
      </c>
      <c r="J371" s="13"/>
      <c r="K371" s="14">
        <v>0</v>
      </c>
      <c r="L371" s="13"/>
      <c r="M371" s="14">
        <v>0</v>
      </c>
      <c r="N371" s="13"/>
      <c r="O371" s="14">
        <v>0</v>
      </c>
      <c r="P371" s="13"/>
      <c r="Q371" s="14">
        <v>0</v>
      </c>
      <c r="R371" s="11">
        <f t="shared" ref="R371" si="74">E371-M371-O371-Q371</f>
        <v>0</v>
      </c>
      <c r="S371" s="14">
        <f t="shared" ref="S371" si="75">E371-M371-O371+Q371</f>
        <v>0</v>
      </c>
    </row>
    <row r="372" spans="1:19" ht="12.75" customHeight="1" x14ac:dyDescent="0.2">
      <c r="A372" s="48"/>
      <c r="B372" s="23">
        <v>23</v>
      </c>
      <c r="C372" s="18"/>
      <c r="D372" s="18" t="s">
        <v>298</v>
      </c>
      <c r="E372" s="24">
        <f t="shared" ref="E372" si="76">SUM(G372:K372)</f>
        <v>0</v>
      </c>
      <c r="G372" s="14">
        <v>0</v>
      </c>
      <c r="H372" s="13"/>
      <c r="I372" s="14">
        <v>0</v>
      </c>
      <c r="J372" s="13"/>
      <c r="K372" s="14">
        <v>0</v>
      </c>
      <c r="L372" s="13"/>
      <c r="M372" s="14">
        <v>0</v>
      </c>
      <c r="N372" s="13"/>
      <c r="O372" s="14">
        <v>0</v>
      </c>
      <c r="P372" s="13"/>
      <c r="Q372" s="14">
        <v>0</v>
      </c>
      <c r="R372" s="11">
        <f t="shared" ref="R372" si="77">E372-M372-O372-Q372</f>
        <v>0</v>
      </c>
      <c r="S372" s="14">
        <f t="shared" ref="S372" si="78">E372-M372-O372+Q372</f>
        <v>0</v>
      </c>
    </row>
    <row r="373" spans="1:19" ht="12.75" customHeight="1" x14ac:dyDescent="0.2">
      <c r="A373" s="48"/>
      <c r="B373" s="23">
        <v>23</v>
      </c>
      <c r="C373" s="18"/>
      <c r="D373" s="18" t="s">
        <v>299</v>
      </c>
      <c r="E373" s="24">
        <f t="shared" ref="E373" si="79">SUM(G373:K373)</f>
        <v>4474</v>
      </c>
      <c r="G373" s="14">
        <v>0</v>
      </c>
      <c r="H373" s="13"/>
      <c r="I373" s="14">
        <v>4474</v>
      </c>
      <c r="J373" s="13"/>
      <c r="K373" s="14">
        <v>0</v>
      </c>
      <c r="L373" s="13"/>
      <c r="M373" s="14">
        <v>0</v>
      </c>
      <c r="N373" s="13"/>
      <c r="O373" s="14">
        <v>4474</v>
      </c>
      <c r="P373" s="13"/>
      <c r="Q373" s="14">
        <v>0</v>
      </c>
      <c r="R373" s="11">
        <f t="shared" ref="R373" si="80">E373-M373-O373-Q373</f>
        <v>0</v>
      </c>
      <c r="S373" s="14">
        <f t="shared" ref="S373" si="81">E373-M373-O373+Q373</f>
        <v>0</v>
      </c>
    </row>
    <row r="374" spans="1:19" ht="12.75" customHeight="1" x14ac:dyDescent="0.2">
      <c r="A374" s="48"/>
      <c r="B374" s="23">
        <v>25</v>
      </c>
      <c r="C374" s="18"/>
      <c r="D374" s="18" t="s">
        <v>152</v>
      </c>
      <c r="E374" s="24">
        <f t="shared" si="72"/>
        <v>18688395.73</v>
      </c>
      <c r="G374" s="14">
        <v>0</v>
      </c>
      <c r="H374" s="13"/>
      <c r="I374" s="14">
        <v>18642690.41</v>
      </c>
      <c r="J374" s="13"/>
      <c r="K374" s="14">
        <v>45705.32</v>
      </c>
      <c r="L374" s="13"/>
      <c r="M374" s="14">
        <v>8669833.9900000002</v>
      </c>
      <c r="N374" s="13"/>
      <c r="O374" s="14">
        <v>10130761.939999999</v>
      </c>
      <c r="P374" s="13"/>
      <c r="Q374" s="14">
        <v>112200.2</v>
      </c>
      <c r="R374" s="11">
        <f t="shared" si="71"/>
        <v>-224400.39999999927</v>
      </c>
      <c r="S374" s="14">
        <f t="shared" si="62"/>
        <v>7.4214767664670944E-10</v>
      </c>
    </row>
    <row r="375" spans="1:19" ht="12.75" customHeight="1" x14ac:dyDescent="0.2">
      <c r="A375" s="48"/>
      <c r="B375" s="23">
        <v>26</v>
      </c>
      <c r="C375" s="18"/>
      <c r="D375" s="18" t="s">
        <v>153</v>
      </c>
      <c r="E375" s="24">
        <f t="shared" si="72"/>
        <v>6218828.6800000006</v>
      </c>
      <c r="G375" s="14">
        <v>5885663.6500000004</v>
      </c>
      <c r="H375" s="13"/>
      <c r="I375" s="14">
        <v>284398.62</v>
      </c>
      <c r="J375" s="13"/>
      <c r="K375" s="14">
        <v>48766.41</v>
      </c>
      <c r="L375" s="13"/>
      <c r="M375" s="14">
        <v>3275724.59</v>
      </c>
      <c r="N375" s="13"/>
      <c r="O375" s="14">
        <v>2936793.34</v>
      </c>
      <c r="P375" s="13"/>
      <c r="Q375" s="14">
        <v>-6310.75</v>
      </c>
      <c r="R375" s="11">
        <f t="shared" si="71"/>
        <v>12621.500000000931</v>
      </c>
      <c r="S375" s="14">
        <f t="shared" si="62"/>
        <v>9.3132257461547852E-10</v>
      </c>
    </row>
    <row r="376" spans="1:19" ht="12.75" customHeight="1" x14ac:dyDescent="0.2">
      <c r="A376" s="48"/>
      <c r="B376" s="23">
        <v>27</v>
      </c>
      <c r="C376" s="18"/>
      <c r="D376" s="18" t="s">
        <v>154</v>
      </c>
      <c r="E376" s="24">
        <f t="shared" si="72"/>
        <v>1191100.8399999999</v>
      </c>
      <c r="G376" s="14">
        <v>0</v>
      </c>
      <c r="H376" s="13"/>
      <c r="I376" s="14">
        <v>1177392.19</v>
      </c>
      <c r="J376" s="13"/>
      <c r="K376" s="14">
        <v>13708.65</v>
      </c>
      <c r="L376" s="13"/>
      <c r="M376" s="14">
        <v>741541.85</v>
      </c>
      <c r="N376" s="13"/>
      <c r="O376" s="14">
        <v>449558.99</v>
      </c>
      <c r="P376" s="13"/>
      <c r="Q376" s="14">
        <v>0</v>
      </c>
      <c r="R376" s="11">
        <f t="shared" si="71"/>
        <v>-1.1641532182693481E-10</v>
      </c>
      <c r="S376" s="14">
        <f t="shared" si="62"/>
        <v>-1.1641532182693481E-10</v>
      </c>
    </row>
    <row r="377" spans="1:19" ht="12.75" customHeight="1" x14ac:dyDescent="0.2">
      <c r="A377" s="48"/>
      <c r="B377" s="23">
        <v>29</v>
      </c>
      <c r="C377" s="17" t="s">
        <v>155</v>
      </c>
      <c r="D377" s="17"/>
      <c r="E377" s="24">
        <f t="shared" si="72"/>
        <v>7743.5700000000006</v>
      </c>
      <c r="G377" s="14">
        <v>1240.8</v>
      </c>
      <c r="H377" s="13"/>
      <c r="I377" s="14">
        <v>6502.77</v>
      </c>
      <c r="J377" s="13"/>
      <c r="K377" s="14">
        <v>0</v>
      </c>
      <c r="L377" s="13"/>
      <c r="M377" s="14">
        <v>1698</v>
      </c>
      <c r="N377" s="13"/>
      <c r="O377" s="14">
        <v>6045.57</v>
      </c>
      <c r="P377" s="13"/>
      <c r="Q377" s="14">
        <v>0</v>
      </c>
      <c r="R377" s="11">
        <f t="shared" si="71"/>
        <v>9.0949470177292824E-13</v>
      </c>
      <c r="S377" s="14">
        <f t="shared" si="62"/>
        <v>9.0949470177292824E-13</v>
      </c>
    </row>
    <row r="378" spans="1:19" ht="12.75" customHeight="1" x14ac:dyDescent="0.2">
      <c r="A378" s="48"/>
      <c r="C378" s="17" t="s">
        <v>291</v>
      </c>
      <c r="D378" s="17"/>
      <c r="E378" s="24">
        <f t="shared" ref="E378" si="82">SUM(G378:K378)</f>
        <v>-21140.79</v>
      </c>
      <c r="G378" s="14" t="s">
        <v>19</v>
      </c>
      <c r="H378" s="13"/>
      <c r="I378" s="14">
        <v>-21140.79</v>
      </c>
      <c r="J378" s="13"/>
      <c r="K378" s="14" t="s">
        <v>19</v>
      </c>
      <c r="L378" s="13"/>
      <c r="M378" s="14" t="s">
        <v>19</v>
      </c>
      <c r="N378" s="13"/>
      <c r="O378" s="14">
        <v>-21140.79</v>
      </c>
      <c r="P378" s="13"/>
      <c r="Q378" s="14">
        <v>0</v>
      </c>
      <c r="R378" s="11">
        <f t="shared" ref="R378" si="83">E378-M378-O378-Q378</f>
        <v>0</v>
      </c>
      <c r="S378" s="14">
        <f t="shared" ref="S378" si="84">E378-M378-O378+Q378</f>
        <v>0</v>
      </c>
    </row>
    <row r="379" spans="1:19" ht="12.75" customHeight="1" x14ac:dyDescent="0.2">
      <c r="A379" s="48"/>
      <c r="B379" s="23">
        <v>30</v>
      </c>
      <c r="C379" s="17" t="s">
        <v>100</v>
      </c>
      <c r="D379" s="17"/>
      <c r="E379" s="24">
        <f t="shared" ref="E379" si="85">SUM(G379:K379)</f>
        <v>83522.460000000006</v>
      </c>
      <c r="G379" s="14">
        <v>26245.63</v>
      </c>
      <c r="H379" s="13"/>
      <c r="I379" s="14">
        <v>58633.51</v>
      </c>
      <c r="J379" s="13"/>
      <c r="K379" s="14">
        <v>-1356.68</v>
      </c>
      <c r="L379" s="13"/>
      <c r="M379" s="14">
        <v>84888.98</v>
      </c>
      <c r="N379" s="13"/>
      <c r="O379" s="14">
        <v>-1366.52</v>
      </c>
      <c r="P379" s="13"/>
      <c r="Q379" s="14">
        <v>0</v>
      </c>
      <c r="R379" s="11">
        <f t="shared" ref="R379" si="86">E379-M379-O379-Q379</f>
        <v>1.0459189070388675E-11</v>
      </c>
      <c r="S379" s="14">
        <f t="shared" ref="S379" si="87">E379-M379-O379+Q379</f>
        <v>1.0459189070388675E-11</v>
      </c>
    </row>
    <row r="380" spans="1:19" ht="12.75" customHeight="1" x14ac:dyDescent="0.2">
      <c r="A380" s="48"/>
      <c r="B380" s="23">
        <v>31</v>
      </c>
      <c r="C380" s="17" t="s">
        <v>101</v>
      </c>
      <c r="D380" s="17"/>
      <c r="E380" s="16">
        <f>G380+I380+K380</f>
        <v>0</v>
      </c>
      <c r="G380" s="15">
        <v>-1321767.18</v>
      </c>
      <c r="H380" s="13"/>
      <c r="I380" s="15">
        <v>1321767.18</v>
      </c>
      <c r="J380" s="13"/>
      <c r="K380" s="15">
        <v>0</v>
      </c>
      <c r="L380" s="13"/>
      <c r="M380" s="15">
        <v>0</v>
      </c>
      <c r="N380" s="13"/>
      <c r="O380" s="15">
        <v>0</v>
      </c>
      <c r="P380" s="13"/>
      <c r="Q380" s="15">
        <v>0</v>
      </c>
      <c r="R380" s="11">
        <f>E380-M380-O380-Q380</f>
        <v>0</v>
      </c>
      <c r="S380" s="14">
        <f t="shared" si="62"/>
        <v>0</v>
      </c>
    </row>
    <row r="381" spans="1:19" ht="12.75" customHeight="1" x14ac:dyDescent="0.2">
      <c r="A381" s="48"/>
    </row>
    <row r="382" spans="1:19" ht="12.75" customHeight="1" x14ac:dyDescent="0.2">
      <c r="A382" s="18"/>
      <c r="B382" s="18"/>
      <c r="C382" s="18"/>
      <c r="D382" s="17" t="s">
        <v>156</v>
      </c>
      <c r="E382" s="19">
        <f>SUM(E344:E380)</f>
        <v>100430818.91999999</v>
      </c>
      <c r="G382" s="19">
        <f>SUM(G344:G380)</f>
        <v>6587822.5600000005</v>
      </c>
      <c r="I382" s="19">
        <f>SUM(I344:I380)</f>
        <v>91516139.200000018</v>
      </c>
      <c r="K382" s="19">
        <f>SUM(K344:K380)</f>
        <v>2326857.1599999992</v>
      </c>
      <c r="M382" s="19">
        <f>SUM(M344:M380)</f>
        <v>51257751.480000004</v>
      </c>
      <c r="O382" s="19">
        <f>SUM(O344:O380)</f>
        <v>49551957.170000002</v>
      </c>
      <c r="Q382" s="19">
        <f>SUM(Q344:Q380)</f>
        <v>378885.73</v>
      </c>
      <c r="R382" s="11">
        <f>E382-M382-O382-Q382</f>
        <v>-757775.46000001905</v>
      </c>
      <c r="S382" s="14">
        <f>E382-M382-O382+Q382</f>
        <v>-4.0000000190921128</v>
      </c>
    </row>
    <row r="383" spans="1:19" ht="12.75" customHeight="1" x14ac:dyDescent="0.2">
      <c r="A383" s="17"/>
      <c r="E383" s="49"/>
      <c r="G383" s="49"/>
      <c r="I383" s="49"/>
      <c r="K383" s="49"/>
      <c r="M383" s="49"/>
      <c r="O383" s="49"/>
      <c r="Q383" s="49"/>
    </row>
    <row r="384" spans="1:19" ht="12.75" customHeight="1" x14ac:dyDescent="0.2">
      <c r="A384" s="3" t="s">
        <v>157</v>
      </c>
    </row>
    <row r="385" spans="1:19" ht="12.75" customHeight="1" x14ac:dyDescent="0.2">
      <c r="A385" s="48"/>
    </row>
    <row r="386" spans="1:19" ht="12.75" customHeight="1" x14ac:dyDescent="0.2">
      <c r="B386" s="23">
        <v>1</v>
      </c>
      <c r="C386" s="48" t="s">
        <v>158</v>
      </c>
      <c r="D386" s="48"/>
      <c r="E386" s="24">
        <f>SUM(G386:K386)</f>
        <v>2868596.7100000004</v>
      </c>
      <c r="G386" s="14">
        <v>2177449.48</v>
      </c>
      <c r="H386" s="13"/>
      <c r="I386" s="14">
        <v>637477.01</v>
      </c>
      <c r="J386" s="13"/>
      <c r="K386" s="14">
        <v>53670.22</v>
      </c>
      <c r="L386" s="13"/>
      <c r="M386" s="14">
        <v>1449795.97</v>
      </c>
      <c r="N386" s="13"/>
      <c r="O386" s="14">
        <v>1417654.24</v>
      </c>
      <c r="P386" s="13"/>
      <c r="Q386" s="14">
        <v>-1146.5</v>
      </c>
      <c r="R386" s="11">
        <f>E386-M386-O386-Q386</f>
        <v>2293.0000000004657</v>
      </c>
      <c r="S386" s="14">
        <f t="shared" ref="S386:S433" si="88">E386-M386-O386+Q386</f>
        <v>4.6566128730773926E-10</v>
      </c>
    </row>
    <row r="387" spans="1:19" ht="12.75" customHeight="1" x14ac:dyDescent="0.2">
      <c r="B387" s="23">
        <v>2</v>
      </c>
      <c r="C387" s="17" t="s">
        <v>219</v>
      </c>
      <c r="D387" s="17"/>
      <c r="E387" s="24">
        <f>SUM(G387:K387)</f>
        <v>2658922.5</v>
      </c>
      <c r="G387" s="14">
        <v>2645944.0699999998</v>
      </c>
      <c r="H387" s="13"/>
      <c r="I387" s="14">
        <v>12978.43</v>
      </c>
      <c r="J387" s="13"/>
      <c r="K387" s="14">
        <v>0</v>
      </c>
      <c r="L387" s="13"/>
      <c r="M387" s="14">
        <v>1901671.85</v>
      </c>
      <c r="N387" s="13"/>
      <c r="O387" s="14">
        <v>757060.65</v>
      </c>
      <c r="P387" s="13"/>
      <c r="Q387" s="14">
        <v>-190</v>
      </c>
      <c r="R387" s="11">
        <f>E387-M387-O387-Q387</f>
        <v>379.99999999988358</v>
      </c>
      <c r="S387" s="14">
        <f t="shared" si="88"/>
        <v>-1.1641532182693481E-10</v>
      </c>
    </row>
    <row r="388" spans="1:19" ht="12.75" customHeight="1" x14ac:dyDescent="0.2">
      <c r="C388" s="17" t="s">
        <v>248</v>
      </c>
      <c r="D388" s="17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S388" s="14">
        <f t="shared" si="88"/>
        <v>0</v>
      </c>
    </row>
    <row r="389" spans="1:19" ht="12.75" customHeight="1" x14ac:dyDescent="0.2">
      <c r="C389" s="17"/>
      <c r="D389" s="17" t="s">
        <v>249</v>
      </c>
      <c r="E389" s="24">
        <f>SUM(G389:K389)</f>
        <v>1565125.84</v>
      </c>
      <c r="G389" s="14">
        <v>1275164.32</v>
      </c>
      <c r="H389" s="13"/>
      <c r="I389" s="14">
        <v>289961.52</v>
      </c>
      <c r="J389" s="13"/>
      <c r="K389" s="14">
        <v>0</v>
      </c>
      <c r="L389" s="13"/>
      <c r="M389" s="14">
        <v>760154.3</v>
      </c>
      <c r="N389" s="13"/>
      <c r="O389" s="14">
        <v>804891.54</v>
      </c>
      <c r="P389" s="13"/>
      <c r="Q389" s="14">
        <v>-80</v>
      </c>
      <c r="R389" s="11">
        <f>E389-M389-O389-Q389</f>
        <v>160</v>
      </c>
      <c r="S389" s="14">
        <f t="shared" si="88"/>
        <v>0</v>
      </c>
    </row>
    <row r="390" spans="1:19" ht="12.75" customHeight="1" x14ac:dyDescent="0.2">
      <c r="B390" s="23">
        <v>3</v>
      </c>
      <c r="C390" s="17" t="s">
        <v>159</v>
      </c>
      <c r="D390" s="17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S390" s="14">
        <f t="shared" si="88"/>
        <v>0</v>
      </c>
    </row>
    <row r="391" spans="1:19" ht="12.75" customHeight="1" x14ac:dyDescent="0.2">
      <c r="B391" s="23">
        <v>4</v>
      </c>
      <c r="C391" s="18"/>
      <c r="D391" s="17" t="s">
        <v>142</v>
      </c>
      <c r="E391" s="24">
        <f>SUM(G391:K391)</f>
        <v>1591282.24</v>
      </c>
      <c r="G391" s="14">
        <v>868341.27</v>
      </c>
      <c r="H391" s="13"/>
      <c r="I391" s="14">
        <v>689283.31</v>
      </c>
      <c r="J391" s="13"/>
      <c r="K391" s="14">
        <v>33657.660000000003</v>
      </c>
      <c r="L391" s="13"/>
      <c r="M391" s="14">
        <v>597143.47</v>
      </c>
      <c r="N391" s="13"/>
      <c r="O391" s="14">
        <v>1088759.3500000001</v>
      </c>
      <c r="P391" s="13"/>
      <c r="Q391" s="14">
        <v>94619.58</v>
      </c>
      <c r="R391" s="11">
        <f>E391-M391-O391-Q391</f>
        <v>-189240.16000000009</v>
      </c>
      <c r="S391" s="14">
        <f t="shared" si="88"/>
        <v>-1.0000000000727596</v>
      </c>
    </row>
    <row r="392" spans="1:19" ht="12.75" customHeight="1" x14ac:dyDescent="0.2">
      <c r="B392" s="23">
        <v>5</v>
      </c>
      <c r="C392" s="17" t="s">
        <v>160</v>
      </c>
      <c r="D392" s="17"/>
      <c r="P392" s="58"/>
      <c r="S392" s="14">
        <f t="shared" si="88"/>
        <v>0</v>
      </c>
    </row>
    <row r="393" spans="1:19" ht="12.75" customHeight="1" x14ac:dyDescent="0.2">
      <c r="B393" s="23">
        <v>6</v>
      </c>
      <c r="C393" s="18"/>
      <c r="D393" s="17" t="s">
        <v>161</v>
      </c>
      <c r="E393" s="24">
        <f>SUM(G393:K393)</f>
        <v>2205207.25</v>
      </c>
      <c r="G393" s="14">
        <v>1684313.78</v>
      </c>
      <c r="H393" s="13"/>
      <c r="I393" s="14">
        <v>133784.35999999999</v>
      </c>
      <c r="J393" s="13"/>
      <c r="K393" s="14">
        <v>387109.11</v>
      </c>
      <c r="L393" s="13"/>
      <c r="M393" s="14">
        <v>1066751.8899999999</v>
      </c>
      <c r="N393" s="13"/>
      <c r="O393" s="14">
        <v>1137670.3600000001</v>
      </c>
      <c r="P393" s="13"/>
      <c r="Q393" s="14">
        <v>-785</v>
      </c>
      <c r="R393" s="11">
        <f>E393-M393-O393-Q393</f>
        <v>1570</v>
      </c>
      <c r="S393" s="14">
        <f t="shared" si="88"/>
        <v>0</v>
      </c>
    </row>
    <row r="394" spans="1:19" ht="12.75" customHeight="1" x14ac:dyDescent="0.2">
      <c r="B394" s="23">
        <v>7</v>
      </c>
      <c r="C394" s="17" t="s">
        <v>162</v>
      </c>
      <c r="D394" s="17"/>
      <c r="E394" s="24">
        <f t="shared" ref="E394:E411" si="89">SUM(G394:K394)</f>
        <v>893487.41</v>
      </c>
      <c r="G394" s="14">
        <v>892487.41</v>
      </c>
      <c r="H394" s="13"/>
      <c r="I394" s="14">
        <v>0</v>
      </c>
      <c r="J394" s="13"/>
      <c r="K394" s="14">
        <v>1000</v>
      </c>
      <c r="L394" s="13"/>
      <c r="M394" s="14">
        <v>594975.53</v>
      </c>
      <c r="N394" s="13"/>
      <c r="O394" s="14">
        <v>298511.88</v>
      </c>
      <c r="P394" s="13"/>
      <c r="Q394" s="14">
        <v>0</v>
      </c>
      <c r="R394" s="11">
        <f t="shared" ref="R394:R411" si="90">E394-M394-O394-Q394</f>
        <v>0</v>
      </c>
      <c r="S394" s="14">
        <f t="shared" si="88"/>
        <v>0</v>
      </c>
    </row>
    <row r="395" spans="1:19" ht="12.75" customHeight="1" x14ac:dyDescent="0.2">
      <c r="B395" s="23">
        <v>8</v>
      </c>
      <c r="C395" s="17" t="s">
        <v>163</v>
      </c>
      <c r="D395" s="17"/>
      <c r="E395" s="24">
        <f t="shared" si="89"/>
        <v>1503987.99</v>
      </c>
      <c r="G395" s="14">
        <v>1503987.99</v>
      </c>
      <c r="H395" s="13"/>
      <c r="I395" s="14">
        <v>0</v>
      </c>
      <c r="J395" s="13"/>
      <c r="K395" s="14">
        <v>0</v>
      </c>
      <c r="L395" s="13"/>
      <c r="M395" s="14">
        <v>1073882.76</v>
      </c>
      <c r="N395" s="13"/>
      <c r="O395" s="14">
        <v>430105.23</v>
      </c>
      <c r="P395" s="13"/>
      <c r="Q395" s="14">
        <v>0</v>
      </c>
      <c r="R395" s="11">
        <f t="shared" si="90"/>
        <v>0</v>
      </c>
      <c r="S395" s="14">
        <f t="shared" si="88"/>
        <v>0</v>
      </c>
    </row>
    <row r="396" spans="1:19" ht="12.75" customHeight="1" x14ac:dyDescent="0.2">
      <c r="C396" s="17" t="s">
        <v>234</v>
      </c>
      <c r="D396" s="17"/>
      <c r="E396" s="24">
        <f t="shared" si="89"/>
        <v>17170.95</v>
      </c>
      <c r="G396" s="14">
        <v>7170.95</v>
      </c>
      <c r="H396" s="13"/>
      <c r="I396" s="14">
        <v>10000</v>
      </c>
      <c r="J396" s="13"/>
      <c r="K396" s="14">
        <v>0</v>
      </c>
      <c r="L396" s="13"/>
      <c r="M396" s="14">
        <v>0</v>
      </c>
      <c r="N396" s="13"/>
      <c r="O396" s="14">
        <v>17134.95</v>
      </c>
      <c r="P396" s="13"/>
      <c r="Q396" s="14">
        <v>-36</v>
      </c>
      <c r="R396" s="11">
        <f t="shared" si="90"/>
        <v>72</v>
      </c>
      <c r="S396" s="14">
        <f t="shared" si="88"/>
        <v>0</v>
      </c>
    </row>
    <row r="397" spans="1:19" ht="12.75" customHeight="1" x14ac:dyDescent="0.2">
      <c r="B397" s="23">
        <v>9</v>
      </c>
      <c r="C397" s="17" t="s">
        <v>233</v>
      </c>
      <c r="D397" s="17"/>
      <c r="E397" s="24">
        <f t="shared" si="89"/>
        <v>4458837.68</v>
      </c>
      <c r="G397" s="14">
        <v>3735732.88</v>
      </c>
      <c r="H397" s="13"/>
      <c r="I397" s="14">
        <v>719960.2</v>
      </c>
      <c r="J397" s="13"/>
      <c r="K397" s="14">
        <v>3144.6</v>
      </c>
      <c r="L397" s="13"/>
      <c r="M397" s="14">
        <v>2549985.19</v>
      </c>
      <c r="N397" s="13"/>
      <c r="O397" s="14">
        <v>1908859.49</v>
      </c>
      <c r="P397" s="13"/>
      <c r="Q397" s="14">
        <v>7</v>
      </c>
      <c r="R397" s="11">
        <f t="shared" si="90"/>
        <v>-14.000000000232831</v>
      </c>
      <c r="S397" s="14">
        <f t="shared" si="88"/>
        <v>-2.3283064365386963E-10</v>
      </c>
    </row>
    <row r="398" spans="1:19" ht="12.75" customHeight="1" x14ac:dyDescent="0.2">
      <c r="B398" s="23">
        <v>10</v>
      </c>
      <c r="C398" s="17" t="s">
        <v>164</v>
      </c>
      <c r="D398" s="17"/>
      <c r="E398" s="24">
        <f t="shared" si="89"/>
        <v>4783.26</v>
      </c>
      <c r="G398" s="14">
        <v>4783.26</v>
      </c>
      <c r="H398" s="13"/>
      <c r="I398" s="14">
        <v>0</v>
      </c>
      <c r="J398" s="13"/>
      <c r="K398" s="14">
        <v>0</v>
      </c>
      <c r="L398" s="13"/>
      <c r="M398" s="14">
        <v>0</v>
      </c>
      <c r="N398" s="13"/>
      <c r="O398" s="14">
        <v>4783.26</v>
      </c>
      <c r="P398" s="13"/>
      <c r="Q398" s="14">
        <v>0</v>
      </c>
      <c r="R398" s="11">
        <f t="shared" si="90"/>
        <v>0</v>
      </c>
      <c r="S398" s="14">
        <f t="shared" si="88"/>
        <v>0</v>
      </c>
    </row>
    <row r="399" spans="1:19" ht="12.75" customHeight="1" x14ac:dyDescent="0.2">
      <c r="B399" s="23">
        <v>11</v>
      </c>
      <c r="C399" s="17" t="s">
        <v>165</v>
      </c>
      <c r="D399" s="17"/>
      <c r="E399" s="24">
        <f t="shared" si="89"/>
        <v>3275107.48</v>
      </c>
      <c r="G399" s="14">
        <v>445591.23</v>
      </c>
      <c r="H399" s="13"/>
      <c r="I399" s="14">
        <v>2492851.7000000002</v>
      </c>
      <c r="J399" s="13"/>
      <c r="K399" s="14">
        <v>336664.55</v>
      </c>
      <c r="L399" s="13"/>
      <c r="M399" s="14">
        <v>1392929.64</v>
      </c>
      <c r="N399" s="13"/>
      <c r="O399" s="14">
        <v>1970313.34</v>
      </c>
      <c r="P399" s="13"/>
      <c r="Q399" s="14">
        <v>88135.5</v>
      </c>
      <c r="R399" s="11">
        <f t="shared" si="90"/>
        <v>-176271</v>
      </c>
      <c r="S399" s="14">
        <f t="shared" si="88"/>
        <v>0</v>
      </c>
    </row>
    <row r="400" spans="1:19" ht="12.75" customHeight="1" x14ac:dyDescent="0.2">
      <c r="B400" s="23">
        <v>12</v>
      </c>
      <c r="C400" s="17" t="s">
        <v>166</v>
      </c>
      <c r="D400" s="17"/>
      <c r="E400" s="24">
        <f t="shared" si="89"/>
        <v>557914.35</v>
      </c>
      <c r="G400" s="14">
        <v>535140.41</v>
      </c>
      <c r="H400" s="13"/>
      <c r="I400" s="14">
        <v>22773.94</v>
      </c>
      <c r="J400" s="13"/>
      <c r="K400" s="14">
        <v>0</v>
      </c>
      <c r="L400" s="13"/>
      <c r="M400" s="14">
        <v>406630.15</v>
      </c>
      <c r="N400" s="13"/>
      <c r="O400" s="14">
        <v>150684.20000000001</v>
      </c>
      <c r="P400" s="13"/>
      <c r="Q400" s="14">
        <v>-600</v>
      </c>
      <c r="R400" s="11">
        <f t="shared" si="90"/>
        <v>1199.9999999999418</v>
      </c>
      <c r="S400" s="14">
        <f t="shared" si="88"/>
        <v>-5.8207660913467407E-11</v>
      </c>
    </row>
    <row r="401" spans="2:19" ht="12.75" customHeight="1" x14ac:dyDescent="0.2">
      <c r="B401" s="23">
        <v>13</v>
      </c>
      <c r="C401" s="17" t="s">
        <v>227</v>
      </c>
      <c r="D401" s="17"/>
      <c r="E401" s="24">
        <f>SUM(G401:K401)</f>
        <v>828808.23</v>
      </c>
      <c r="G401" s="14">
        <v>442298.01</v>
      </c>
      <c r="H401" s="13"/>
      <c r="I401" s="14">
        <v>386510.22</v>
      </c>
      <c r="J401" s="13"/>
      <c r="K401" s="14">
        <v>0</v>
      </c>
      <c r="L401" s="13"/>
      <c r="M401" s="14">
        <v>571873.6</v>
      </c>
      <c r="N401" s="13"/>
      <c r="O401" s="14">
        <v>256874.63</v>
      </c>
      <c r="P401" s="13"/>
      <c r="Q401" s="14">
        <v>-60</v>
      </c>
      <c r="R401" s="11">
        <f t="shared" si="90"/>
        <v>120</v>
      </c>
      <c r="S401" s="14">
        <f t="shared" si="88"/>
        <v>0</v>
      </c>
    </row>
    <row r="402" spans="2:19" ht="12.75" customHeight="1" x14ac:dyDescent="0.2">
      <c r="B402" s="23">
        <v>15</v>
      </c>
      <c r="C402" s="17" t="s">
        <v>167</v>
      </c>
      <c r="D402" s="17"/>
      <c r="E402" s="24">
        <f t="shared" si="89"/>
        <v>670126.03000000014</v>
      </c>
      <c r="G402" s="14">
        <v>544351.03</v>
      </c>
      <c r="H402" s="13"/>
      <c r="I402" s="14">
        <v>124991.32</v>
      </c>
      <c r="J402" s="13"/>
      <c r="K402" s="14">
        <v>783.68</v>
      </c>
      <c r="L402" s="13"/>
      <c r="M402" s="14">
        <v>485464.89</v>
      </c>
      <c r="N402" s="13"/>
      <c r="O402" s="14">
        <v>331350.56</v>
      </c>
      <c r="P402" s="13"/>
      <c r="Q402" s="14">
        <v>146689.42000000001</v>
      </c>
      <c r="R402" s="11">
        <f t="shared" si="90"/>
        <v>-293378.83999999985</v>
      </c>
      <c r="S402" s="14">
        <f t="shared" si="88"/>
        <v>0</v>
      </c>
    </row>
    <row r="403" spans="2:19" ht="12.75" customHeight="1" x14ac:dyDescent="0.2">
      <c r="B403" s="23">
        <v>16</v>
      </c>
      <c r="C403" s="17" t="s">
        <v>168</v>
      </c>
      <c r="D403" s="17"/>
      <c r="E403" s="24">
        <f t="shared" si="89"/>
        <v>3214813.7199999997</v>
      </c>
      <c r="G403" s="14">
        <v>3103787.15</v>
      </c>
      <c r="H403" s="13"/>
      <c r="I403" s="14">
        <v>111026.57</v>
      </c>
      <c r="J403" s="13"/>
      <c r="K403" s="14">
        <v>0</v>
      </c>
      <c r="L403" s="13"/>
      <c r="M403" s="14">
        <v>2109648.62</v>
      </c>
      <c r="N403" s="13"/>
      <c r="O403" s="14">
        <v>1105097.1000000001</v>
      </c>
      <c r="P403" s="13"/>
      <c r="Q403" s="14">
        <v>-68</v>
      </c>
      <c r="R403" s="11">
        <f t="shared" si="90"/>
        <v>135.99999999953434</v>
      </c>
      <c r="S403" s="14">
        <f t="shared" si="88"/>
        <v>-4.6566128730773926E-10</v>
      </c>
    </row>
    <row r="404" spans="2:19" ht="12.75" customHeight="1" x14ac:dyDescent="0.2">
      <c r="B404" s="23">
        <v>17</v>
      </c>
      <c r="C404" s="17" t="s">
        <v>215</v>
      </c>
      <c r="D404" s="17"/>
      <c r="E404" s="24">
        <f t="shared" si="89"/>
        <v>-1860593.7200000002</v>
      </c>
      <c r="G404" s="14">
        <v>637915.84</v>
      </c>
      <c r="H404" s="13"/>
      <c r="I404" s="14">
        <v>-2498509.56</v>
      </c>
      <c r="J404" s="13"/>
      <c r="K404" s="14">
        <v>0</v>
      </c>
      <c r="L404" s="13"/>
      <c r="M404" s="14">
        <v>114338.18</v>
      </c>
      <c r="N404" s="13"/>
      <c r="O404" s="14">
        <v>548776.65</v>
      </c>
      <c r="P404" s="13"/>
      <c r="Q404" s="14">
        <v>2523708.5499999998</v>
      </c>
      <c r="R404" s="11">
        <f t="shared" si="90"/>
        <v>-5047417.0999999996</v>
      </c>
      <c r="S404" s="14">
        <f t="shared" si="88"/>
        <v>0</v>
      </c>
    </row>
    <row r="405" spans="2:19" ht="12.75" customHeight="1" x14ac:dyDescent="0.2">
      <c r="B405" s="23">
        <v>18</v>
      </c>
      <c r="C405" s="17" t="s">
        <v>277</v>
      </c>
      <c r="D405" s="17"/>
      <c r="E405" s="24">
        <f>SUM(G405:K405)</f>
        <v>-8416011.9100000001</v>
      </c>
      <c r="G405" s="14">
        <v>0</v>
      </c>
      <c r="H405" s="13"/>
      <c r="I405" s="14">
        <v>-8416011.9100000001</v>
      </c>
      <c r="J405" s="13"/>
      <c r="K405" s="14">
        <v>0</v>
      </c>
      <c r="L405" s="13"/>
      <c r="M405" s="14">
        <v>0</v>
      </c>
      <c r="N405" s="13"/>
      <c r="O405" s="14">
        <v>545614.29</v>
      </c>
      <c r="P405" s="13"/>
      <c r="Q405" s="14">
        <v>8961626.1999999993</v>
      </c>
      <c r="R405" s="11">
        <f>E405-M405-O405-Q405</f>
        <v>-17923252.399999999</v>
      </c>
      <c r="S405" s="14">
        <f t="shared" si="88"/>
        <v>0</v>
      </c>
    </row>
    <row r="406" spans="2:19" ht="12.75" customHeight="1" x14ac:dyDescent="0.2">
      <c r="B406" s="23">
        <v>18</v>
      </c>
      <c r="C406" s="17" t="s">
        <v>216</v>
      </c>
      <c r="D406" s="17"/>
      <c r="E406" s="24">
        <f t="shared" si="89"/>
        <v>147458.90000000002</v>
      </c>
      <c r="G406" s="14">
        <v>154913.42000000001</v>
      </c>
      <c r="H406" s="13"/>
      <c r="I406" s="14">
        <v>-7924.62</v>
      </c>
      <c r="J406" s="13"/>
      <c r="K406" s="14">
        <v>470.1</v>
      </c>
      <c r="L406" s="13"/>
      <c r="M406" s="14">
        <v>163990.07999999999</v>
      </c>
      <c r="N406" s="13"/>
      <c r="O406" s="14">
        <v>89985.52</v>
      </c>
      <c r="P406" s="13"/>
      <c r="Q406" s="14">
        <v>106516.7</v>
      </c>
      <c r="R406" s="11">
        <f t="shared" si="90"/>
        <v>-213033.39999999997</v>
      </c>
      <c r="S406" s="14">
        <f t="shared" si="88"/>
        <v>0</v>
      </c>
    </row>
    <row r="407" spans="2:19" ht="12.75" customHeight="1" x14ac:dyDescent="0.2">
      <c r="B407" s="23">
        <v>19</v>
      </c>
      <c r="C407" s="17" t="s">
        <v>172</v>
      </c>
      <c r="D407" s="17"/>
      <c r="E407" s="24">
        <f t="shared" si="89"/>
        <v>177153.77000000002</v>
      </c>
      <c r="G407" s="14">
        <v>91521.11</v>
      </c>
      <c r="H407" s="13"/>
      <c r="I407" s="14">
        <v>85632.66</v>
      </c>
      <c r="J407" s="13"/>
      <c r="K407" s="14">
        <v>0</v>
      </c>
      <c r="L407" s="13"/>
      <c r="M407" s="14">
        <v>98877.04</v>
      </c>
      <c r="N407" s="13"/>
      <c r="O407" s="14">
        <v>78276.73</v>
      </c>
      <c r="P407" s="13"/>
      <c r="Q407" s="14">
        <v>0</v>
      </c>
      <c r="R407" s="11">
        <f t="shared" si="90"/>
        <v>2.9103830456733704E-11</v>
      </c>
      <c r="S407" s="14">
        <f t="shared" si="88"/>
        <v>2.9103830456733704E-11</v>
      </c>
    </row>
    <row r="408" spans="2:19" ht="12.75" customHeight="1" x14ac:dyDescent="0.2">
      <c r="B408" s="23">
        <v>20</v>
      </c>
      <c r="C408" s="17" t="s">
        <v>212</v>
      </c>
      <c r="D408" s="17"/>
      <c r="E408" s="24">
        <f t="shared" si="89"/>
        <v>457653.78</v>
      </c>
      <c r="G408" s="14">
        <v>457978.96</v>
      </c>
      <c r="H408" s="13"/>
      <c r="I408" s="14">
        <v>-325.18</v>
      </c>
      <c r="J408" s="13"/>
      <c r="K408" s="14">
        <v>0</v>
      </c>
      <c r="L408" s="13"/>
      <c r="M408" s="14">
        <v>314593.37</v>
      </c>
      <c r="N408" s="13"/>
      <c r="O408" s="14">
        <v>143060.41</v>
      </c>
      <c r="P408" s="13"/>
      <c r="Q408" s="14">
        <v>0</v>
      </c>
      <c r="R408" s="11">
        <f t="shared" si="90"/>
        <v>2.9103830456733704E-11</v>
      </c>
      <c r="S408" s="14">
        <f t="shared" si="88"/>
        <v>2.9103830456733704E-11</v>
      </c>
    </row>
    <row r="409" spans="2:19" ht="12.75" customHeight="1" x14ac:dyDescent="0.2">
      <c r="B409" s="23">
        <v>21</v>
      </c>
      <c r="C409" s="17" t="s">
        <v>173</v>
      </c>
      <c r="D409" s="17"/>
      <c r="E409" s="24">
        <f t="shared" si="89"/>
        <v>12268387.210000001</v>
      </c>
      <c r="G409" s="14">
        <v>5403225.3600000003</v>
      </c>
      <c r="H409" s="13"/>
      <c r="I409" s="14">
        <v>5044881.9400000004</v>
      </c>
      <c r="J409" s="13"/>
      <c r="K409" s="14">
        <v>1820279.91</v>
      </c>
      <c r="L409" s="13"/>
      <c r="M409" s="14">
        <v>7372784.1299999999</v>
      </c>
      <c r="N409" s="13"/>
      <c r="O409" s="14">
        <v>4853550.8499999996</v>
      </c>
      <c r="P409" s="13"/>
      <c r="Q409" s="14">
        <v>-42052.23</v>
      </c>
      <c r="R409" s="11">
        <f t="shared" si="90"/>
        <v>84104.460000001389</v>
      </c>
      <c r="S409" s="14">
        <f t="shared" si="88"/>
        <v>1.3751559890806675E-9</v>
      </c>
    </row>
    <row r="410" spans="2:19" ht="12.75" customHeight="1" x14ac:dyDescent="0.2">
      <c r="B410" s="23">
        <v>22</v>
      </c>
      <c r="C410" s="17" t="s">
        <v>174</v>
      </c>
      <c r="D410" s="17"/>
      <c r="E410" s="24">
        <f t="shared" si="89"/>
        <v>3057363.5600000005</v>
      </c>
      <c r="G410" s="14">
        <v>824457.76</v>
      </c>
      <c r="H410" s="13"/>
      <c r="I410" s="14">
        <v>2232817.6</v>
      </c>
      <c r="J410" s="13"/>
      <c r="K410" s="14">
        <v>88.2</v>
      </c>
      <c r="L410" s="13"/>
      <c r="M410" s="14">
        <v>2023314.92</v>
      </c>
      <c r="N410" s="13"/>
      <c r="O410" s="14">
        <v>1448714.91</v>
      </c>
      <c r="P410" s="13"/>
      <c r="Q410" s="14">
        <v>414666.27</v>
      </c>
      <c r="R410" s="11">
        <f t="shared" si="90"/>
        <v>-829332.53999999934</v>
      </c>
      <c r="S410" s="14">
        <f t="shared" si="88"/>
        <v>6.9849193096160889E-10</v>
      </c>
    </row>
    <row r="411" spans="2:19" ht="12.75" customHeight="1" x14ac:dyDescent="0.2">
      <c r="B411" s="23">
        <v>23</v>
      </c>
      <c r="C411" s="17" t="s">
        <v>175</v>
      </c>
      <c r="D411" s="17"/>
      <c r="E411" s="24">
        <f t="shared" si="89"/>
        <v>3214921.8000000003</v>
      </c>
      <c r="G411" s="14">
        <v>2191367.58</v>
      </c>
      <c r="H411" s="13"/>
      <c r="I411" s="14">
        <v>1016699.7</v>
      </c>
      <c r="J411" s="13"/>
      <c r="K411" s="14">
        <v>6854.52</v>
      </c>
      <c r="L411" s="13"/>
      <c r="M411" s="14">
        <v>2157857.4700000002</v>
      </c>
      <c r="N411" s="13"/>
      <c r="O411" s="14">
        <v>1435413.47</v>
      </c>
      <c r="P411" s="13"/>
      <c r="Q411" s="14">
        <v>378349.14</v>
      </c>
      <c r="R411" s="11">
        <f t="shared" si="90"/>
        <v>-756698.27999999991</v>
      </c>
      <c r="S411" s="14">
        <f t="shared" si="88"/>
        <v>0</v>
      </c>
    </row>
    <row r="412" spans="2:19" ht="12.75" customHeight="1" x14ac:dyDescent="0.2">
      <c r="B412" s="23">
        <v>24</v>
      </c>
      <c r="C412" s="17" t="s">
        <v>176</v>
      </c>
      <c r="D412" s="17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S412" s="14">
        <f t="shared" si="88"/>
        <v>0</v>
      </c>
    </row>
    <row r="413" spans="2:19" ht="12.75" customHeight="1" x14ac:dyDescent="0.2">
      <c r="B413" s="23">
        <v>26</v>
      </c>
      <c r="C413" s="18"/>
      <c r="D413" s="17" t="s">
        <v>178</v>
      </c>
      <c r="E413" s="24">
        <f t="shared" ref="E413:E431" si="91">SUM(G413:K413)</f>
        <v>143.05000000000001</v>
      </c>
      <c r="G413" s="14">
        <v>143.05000000000001</v>
      </c>
      <c r="H413" s="13"/>
      <c r="I413" s="14">
        <v>0</v>
      </c>
      <c r="J413" s="13"/>
      <c r="K413" s="14">
        <v>0</v>
      </c>
      <c r="L413" s="13"/>
      <c r="M413" s="14">
        <v>0</v>
      </c>
      <c r="N413" s="13"/>
      <c r="O413" s="14">
        <v>143.05000000000001</v>
      </c>
      <c r="P413" s="13"/>
      <c r="Q413" s="14">
        <v>0</v>
      </c>
      <c r="R413" s="11">
        <f t="shared" ref="R413:R431" si="92">E413-M413-O413-Q413</f>
        <v>0</v>
      </c>
      <c r="S413" s="14">
        <f t="shared" si="88"/>
        <v>0</v>
      </c>
    </row>
    <row r="414" spans="2:19" ht="12.75" customHeight="1" x14ac:dyDescent="0.2">
      <c r="B414" s="23">
        <v>27</v>
      </c>
      <c r="C414" s="17"/>
      <c r="D414" s="17" t="s">
        <v>179</v>
      </c>
      <c r="E414" s="24">
        <f t="shared" si="91"/>
        <v>1142917.97</v>
      </c>
      <c r="G414" s="14">
        <v>1103054.44</v>
      </c>
      <c r="H414" s="13"/>
      <c r="I414" s="14">
        <v>39863.53</v>
      </c>
      <c r="J414" s="13"/>
      <c r="K414" s="14">
        <v>0</v>
      </c>
      <c r="L414" s="13"/>
      <c r="M414" s="14">
        <v>3342242.3</v>
      </c>
      <c r="N414" s="13"/>
      <c r="O414" s="14">
        <v>1848569.7</v>
      </c>
      <c r="P414" s="13"/>
      <c r="Q414" s="14">
        <v>4047894.03</v>
      </c>
      <c r="R414" s="11">
        <f t="shared" si="92"/>
        <v>-8095788.0600000005</v>
      </c>
      <c r="S414" s="14">
        <f t="shared" si="88"/>
        <v>0</v>
      </c>
    </row>
    <row r="415" spans="2:19" ht="12.75" customHeight="1" x14ac:dyDescent="0.2">
      <c r="B415" s="23">
        <v>28</v>
      </c>
      <c r="C415" s="17" t="s">
        <v>184</v>
      </c>
      <c r="D415" s="17"/>
      <c r="E415" s="24">
        <f t="shared" si="91"/>
        <v>2643203.5299999998</v>
      </c>
      <c r="G415" s="14">
        <v>1968950.15</v>
      </c>
      <c r="H415" s="13"/>
      <c r="I415" s="14">
        <v>674253.38</v>
      </c>
      <c r="J415" s="13"/>
      <c r="K415" s="14">
        <v>0</v>
      </c>
      <c r="L415" s="13"/>
      <c r="M415" s="14">
        <v>0</v>
      </c>
      <c r="N415" s="13"/>
      <c r="O415" s="14">
        <v>2643203.5299999998</v>
      </c>
      <c r="P415" s="13"/>
      <c r="Q415" s="14">
        <v>0</v>
      </c>
      <c r="R415" s="11">
        <f t="shared" si="92"/>
        <v>0</v>
      </c>
      <c r="S415" s="14">
        <f t="shared" si="88"/>
        <v>0</v>
      </c>
    </row>
    <row r="416" spans="2:19" ht="12.75" customHeight="1" x14ac:dyDescent="0.2">
      <c r="B416" s="23">
        <v>28</v>
      </c>
      <c r="C416" s="17" t="s">
        <v>292</v>
      </c>
      <c r="D416" s="17"/>
      <c r="E416" s="24">
        <f t="shared" ref="E416" si="93">SUM(G416:K416)</f>
        <v>169732.47</v>
      </c>
      <c r="G416" s="14">
        <v>121468.23</v>
      </c>
      <c r="H416" s="13"/>
      <c r="I416" s="14">
        <v>48264.24</v>
      </c>
      <c r="J416" s="13"/>
      <c r="K416" s="14">
        <v>0</v>
      </c>
      <c r="L416" s="13"/>
      <c r="M416" s="14">
        <v>114080.29</v>
      </c>
      <c r="N416" s="13"/>
      <c r="O416" s="14">
        <v>55652.18</v>
      </c>
      <c r="P416" s="13"/>
      <c r="Q416" s="14">
        <v>0</v>
      </c>
      <c r="R416" s="11">
        <f t="shared" ref="R416" si="94">E416-M416-O416-Q416</f>
        <v>7.2759576141834259E-12</v>
      </c>
      <c r="S416" s="14">
        <f t="shared" ref="S416" si="95">E416-M416-O416+Q416</f>
        <v>7.2759576141834259E-12</v>
      </c>
    </row>
    <row r="417" spans="2:19" ht="12.75" customHeight="1" x14ac:dyDescent="0.2">
      <c r="B417" s="23">
        <v>30</v>
      </c>
      <c r="C417" s="17" t="s">
        <v>169</v>
      </c>
      <c r="D417" s="17"/>
      <c r="E417" s="24">
        <f t="shared" si="91"/>
        <v>524256.23</v>
      </c>
      <c r="G417" s="14">
        <v>434542.79</v>
      </c>
      <c r="H417" s="13"/>
      <c r="I417" s="14">
        <v>88278.22</v>
      </c>
      <c r="J417" s="13"/>
      <c r="K417" s="14">
        <v>1435.22</v>
      </c>
      <c r="L417" s="13"/>
      <c r="M417" s="14">
        <v>305409.64</v>
      </c>
      <c r="N417" s="13"/>
      <c r="O417" s="14">
        <v>490784.05</v>
      </c>
      <c r="P417" s="13"/>
      <c r="Q417" s="14">
        <v>271937.46000000002</v>
      </c>
      <c r="R417" s="11">
        <f t="shared" si="92"/>
        <v>-543874.92000000004</v>
      </c>
      <c r="S417" s="14">
        <f t="shared" si="88"/>
        <v>0</v>
      </c>
    </row>
    <row r="418" spans="2:19" ht="12.75" customHeight="1" x14ac:dyDescent="0.2">
      <c r="B418" s="23">
        <v>31</v>
      </c>
      <c r="C418" s="17" t="s">
        <v>214</v>
      </c>
      <c r="D418" s="17"/>
      <c r="E418" s="24">
        <f t="shared" si="91"/>
        <v>12259510.549999999</v>
      </c>
      <c r="G418" s="14">
        <v>-1149.46</v>
      </c>
      <c r="H418" s="13"/>
      <c r="I418" s="14">
        <v>12251100.869999999</v>
      </c>
      <c r="J418" s="13"/>
      <c r="K418" s="14">
        <v>9559.14</v>
      </c>
      <c r="L418" s="13"/>
      <c r="M418" s="14">
        <v>9347218.7799999993</v>
      </c>
      <c r="N418" s="13"/>
      <c r="O418" s="14">
        <v>3763657.07</v>
      </c>
      <c r="P418" s="13"/>
      <c r="Q418" s="14">
        <v>851365.3</v>
      </c>
      <c r="R418" s="11">
        <f t="shared" si="92"/>
        <v>-1702730.6000000003</v>
      </c>
      <c r="S418" s="14">
        <f t="shared" si="88"/>
        <v>0</v>
      </c>
    </row>
    <row r="419" spans="2:19" ht="12.75" customHeight="1" x14ac:dyDescent="0.2">
      <c r="B419" s="23">
        <v>25</v>
      </c>
      <c r="C419" s="18"/>
      <c r="D419" s="17" t="s">
        <v>177</v>
      </c>
      <c r="E419" s="24">
        <f>SUM(G419:K419)</f>
        <v>996240.41</v>
      </c>
      <c r="G419" s="14">
        <v>0</v>
      </c>
      <c r="H419" s="13"/>
      <c r="I419" s="14">
        <v>996240.41</v>
      </c>
      <c r="J419" s="13"/>
      <c r="K419" s="14">
        <v>0</v>
      </c>
      <c r="L419" s="13"/>
      <c r="M419" s="14">
        <v>1279919.8999999999</v>
      </c>
      <c r="N419" s="13"/>
      <c r="O419" s="14">
        <v>1721112.85</v>
      </c>
      <c r="P419" s="13"/>
      <c r="Q419" s="14">
        <v>2004792.34</v>
      </c>
      <c r="R419" s="11">
        <f t="shared" si="92"/>
        <v>-4009584.6799999997</v>
      </c>
      <c r="S419" s="14">
        <f t="shared" si="88"/>
        <v>0</v>
      </c>
    </row>
    <row r="420" spans="2:19" ht="12.75" customHeight="1" x14ac:dyDescent="0.2">
      <c r="B420" s="23">
        <v>25</v>
      </c>
      <c r="C420" s="18"/>
      <c r="D420" s="17" t="s">
        <v>276</v>
      </c>
      <c r="E420" s="24">
        <f>SUM(G420:K420)</f>
        <v>-355.12</v>
      </c>
      <c r="G420" s="14">
        <v>0</v>
      </c>
      <c r="H420" s="13"/>
      <c r="I420" s="14">
        <v>-355.12</v>
      </c>
      <c r="J420" s="13"/>
      <c r="K420" s="14">
        <v>0</v>
      </c>
      <c r="L420" s="13"/>
      <c r="M420" s="14">
        <v>0</v>
      </c>
      <c r="N420" s="13"/>
      <c r="O420" s="14">
        <v>-355.12</v>
      </c>
      <c r="P420" s="13"/>
      <c r="Q420" s="14">
        <v>0</v>
      </c>
      <c r="R420" s="11">
        <f>E420-M420-O420-Q420</f>
        <v>0</v>
      </c>
      <c r="S420" s="14">
        <f t="shared" si="88"/>
        <v>0</v>
      </c>
    </row>
    <row r="421" spans="2:19" ht="12.75" customHeight="1" x14ac:dyDescent="0.2">
      <c r="B421" s="23">
        <v>32</v>
      </c>
      <c r="C421" s="17" t="s">
        <v>180</v>
      </c>
      <c r="D421" s="17"/>
      <c r="E421" s="24">
        <f t="shared" si="91"/>
        <v>1351981.18</v>
      </c>
      <c r="G421" s="14">
        <v>171405.01</v>
      </c>
      <c r="H421" s="13"/>
      <c r="I421" s="14">
        <v>1180576.17</v>
      </c>
      <c r="J421" s="13"/>
      <c r="K421" s="14">
        <v>0</v>
      </c>
      <c r="L421" s="13"/>
      <c r="M421" s="14">
        <v>792433.05</v>
      </c>
      <c r="N421" s="13"/>
      <c r="O421" s="14">
        <v>557736.13</v>
      </c>
      <c r="P421" s="13"/>
      <c r="Q421" s="14">
        <v>-1812</v>
      </c>
      <c r="R421" s="11">
        <f t="shared" si="92"/>
        <v>3623.9999999998836</v>
      </c>
      <c r="S421" s="14">
        <f t="shared" si="88"/>
        <v>-1.1641532182693481E-10</v>
      </c>
    </row>
    <row r="422" spans="2:19" ht="12.75" customHeight="1" x14ac:dyDescent="0.2">
      <c r="C422" s="17" t="s">
        <v>301</v>
      </c>
      <c r="D422" s="17"/>
      <c r="E422" s="24">
        <f t="shared" si="91"/>
        <v>350835.41</v>
      </c>
      <c r="G422" s="14">
        <f>adjustments!G419</f>
        <v>350835.41</v>
      </c>
      <c r="H422" s="13"/>
      <c r="I422" s="14"/>
      <c r="J422" s="13"/>
      <c r="K422" s="14"/>
      <c r="L422" s="13"/>
      <c r="M422" s="14">
        <f>adjustments!M419</f>
        <v>72509.06</v>
      </c>
      <c r="N422" s="13"/>
      <c r="O422" s="14">
        <f>adjustments!O419</f>
        <v>278326.34999999998</v>
      </c>
      <c r="P422" s="13"/>
      <c r="Q422" s="14"/>
      <c r="R422" s="11"/>
      <c r="S422" s="14"/>
    </row>
    <row r="423" spans="2:19" ht="12.75" customHeight="1" x14ac:dyDescent="0.2">
      <c r="B423" s="23">
        <v>33</v>
      </c>
      <c r="C423" s="17" t="s">
        <v>181</v>
      </c>
      <c r="D423" s="17"/>
      <c r="E423" s="24">
        <f t="shared" si="91"/>
        <v>7966672.2999999998</v>
      </c>
      <c r="G423" s="14">
        <v>7665931.1799999997</v>
      </c>
      <c r="H423" s="13"/>
      <c r="I423" s="14">
        <v>301120.64000000001</v>
      </c>
      <c r="J423" s="13"/>
      <c r="K423" s="14">
        <v>-379.52</v>
      </c>
      <c r="L423" s="13"/>
      <c r="M423" s="14">
        <v>7047317</v>
      </c>
      <c r="N423" s="13"/>
      <c r="O423" s="14">
        <v>3188072.49</v>
      </c>
      <c r="P423" s="13"/>
      <c r="Q423" s="14">
        <v>2268717.19</v>
      </c>
      <c r="R423" s="11">
        <f t="shared" si="92"/>
        <v>-4537434.3800000008</v>
      </c>
      <c r="S423" s="14">
        <f t="shared" si="88"/>
        <v>0</v>
      </c>
    </row>
    <row r="424" spans="2:19" ht="12.75" customHeight="1" x14ac:dyDescent="0.2">
      <c r="C424" s="17" t="s">
        <v>300</v>
      </c>
      <c r="D424" s="17"/>
      <c r="E424" s="24">
        <f t="shared" si="91"/>
        <v>42.9</v>
      </c>
      <c r="G424" s="14">
        <v>0</v>
      </c>
      <c r="H424" s="13"/>
      <c r="I424" s="14">
        <v>42.9</v>
      </c>
      <c r="J424" s="13"/>
      <c r="K424" s="14">
        <v>0</v>
      </c>
      <c r="L424" s="13"/>
      <c r="M424" s="14">
        <v>0</v>
      </c>
      <c r="N424" s="13"/>
      <c r="O424" s="14">
        <v>42.9</v>
      </c>
      <c r="P424" s="13"/>
      <c r="Q424" s="14">
        <v>0</v>
      </c>
      <c r="R424" s="11"/>
      <c r="S424" s="14"/>
    </row>
    <row r="425" spans="2:19" ht="12.75" customHeight="1" x14ac:dyDescent="0.2">
      <c r="B425" s="23">
        <v>34</v>
      </c>
      <c r="C425" s="17" t="s">
        <v>182</v>
      </c>
      <c r="D425" s="17"/>
      <c r="E425" s="24">
        <f t="shared" si="91"/>
        <v>622218.05000000005</v>
      </c>
      <c r="G425" s="14">
        <v>622218.05000000005</v>
      </c>
      <c r="H425" s="13"/>
      <c r="I425" s="14">
        <v>0</v>
      </c>
      <c r="J425" s="13"/>
      <c r="K425" s="14">
        <v>0</v>
      </c>
      <c r="L425" s="13"/>
      <c r="M425" s="14">
        <v>406385</v>
      </c>
      <c r="N425" s="13"/>
      <c r="O425" s="14">
        <v>215833.05</v>
      </c>
      <c r="P425" s="13"/>
      <c r="Q425" s="14">
        <v>0</v>
      </c>
      <c r="R425" s="11">
        <f t="shared" si="92"/>
        <v>5.8207660913467407E-11</v>
      </c>
      <c r="S425" s="14">
        <f t="shared" si="88"/>
        <v>5.8207660913467407E-11</v>
      </c>
    </row>
    <row r="426" spans="2:19" ht="12.75" customHeight="1" x14ac:dyDescent="0.2">
      <c r="B426" s="23">
        <v>35</v>
      </c>
      <c r="C426" s="17" t="s">
        <v>183</v>
      </c>
      <c r="D426" s="17"/>
      <c r="E426" s="24">
        <f t="shared" si="91"/>
        <v>1411816.49</v>
      </c>
      <c r="G426" s="14">
        <v>1042730.75</v>
      </c>
      <c r="H426" s="13"/>
      <c r="I426" s="14">
        <v>369085.74</v>
      </c>
      <c r="J426" s="13"/>
      <c r="K426" s="14">
        <v>0</v>
      </c>
      <c r="L426" s="13"/>
      <c r="M426" s="14">
        <v>900627.51</v>
      </c>
      <c r="N426" s="13"/>
      <c r="O426" s="14">
        <v>511188.98</v>
      </c>
      <c r="P426" s="13"/>
      <c r="Q426" s="14">
        <v>0</v>
      </c>
      <c r="R426" s="11">
        <f t="shared" si="92"/>
        <v>0</v>
      </c>
      <c r="S426" s="14">
        <f t="shared" si="88"/>
        <v>0</v>
      </c>
    </row>
    <row r="427" spans="2:19" ht="12.75" customHeight="1" x14ac:dyDescent="0.2">
      <c r="C427" s="17" t="s">
        <v>238</v>
      </c>
      <c r="D427" s="17"/>
      <c r="E427" s="24">
        <f t="shared" si="91"/>
        <v>0</v>
      </c>
      <c r="G427" s="14">
        <v>0</v>
      </c>
      <c r="H427" s="13"/>
      <c r="I427" s="14">
        <v>0</v>
      </c>
      <c r="J427" s="13"/>
      <c r="K427" s="14">
        <v>0</v>
      </c>
      <c r="L427" s="13"/>
      <c r="M427" s="14">
        <v>0</v>
      </c>
      <c r="N427" s="13"/>
      <c r="O427" s="14">
        <v>0</v>
      </c>
      <c r="P427" s="13"/>
      <c r="Q427" s="14">
        <v>0</v>
      </c>
      <c r="R427" s="11">
        <f t="shared" si="92"/>
        <v>0</v>
      </c>
      <c r="S427" s="14">
        <f t="shared" si="88"/>
        <v>0</v>
      </c>
    </row>
    <row r="428" spans="2:19" ht="12.75" customHeight="1" x14ac:dyDescent="0.2">
      <c r="B428" s="23">
        <v>36</v>
      </c>
      <c r="C428" s="17" t="s">
        <v>170</v>
      </c>
      <c r="D428" s="17"/>
      <c r="E428" s="24">
        <f t="shared" si="91"/>
        <v>506867.09</v>
      </c>
      <c r="G428" s="14">
        <v>6022.64</v>
      </c>
      <c r="H428" s="13"/>
      <c r="I428" s="14">
        <v>493637.52</v>
      </c>
      <c r="J428" s="13"/>
      <c r="K428" s="14">
        <v>7206.93</v>
      </c>
      <c r="L428" s="13"/>
      <c r="M428" s="14">
        <v>520669.83</v>
      </c>
      <c r="N428" s="13"/>
      <c r="O428" s="14">
        <v>512574.27</v>
      </c>
      <c r="P428" s="13"/>
      <c r="Q428" s="14">
        <v>526377.01</v>
      </c>
      <c r="R428" s="11">
        <f t="shared" si="92"/>
        <v>-1052754.02</v>
      </c>
      <c r="S428" s="14">
        <f t="shared" si="88"/>
        <v>0</v>
      </c>
    </row>
    <row r="429" spans="2:19" ht="12.75" customHeight="1" x14ac:dyDescent="0.2">
      <c r="B429" s="23">
        <v>37</v>
      </c>
      <c r="C429" s="17" t="s">
        <v>171</v>
      </c>
      <c r="D429" s="17"/>
      <c r="E429" s="24">
        <f t="shared" si="91"/>
        <v>-532388.30000000005</v>
      </c>
      <c r="G429" s="14">
        <v>0</v>
      </c>
      <c r="H429" s="13"/>
      <c r="I429" s="14">
        <v>-532388.30000000005</v>
      </c>
      <c r="J429" s="13"/>
      <c r="K429" s="14">
        <v>0</v>
      </c>
      <c r="L429" s="13"/>
      <c r="M429" s="14">
        <v>589028.17000000004</v>
      </c>
      <c r="N429" s="13"/>
      <c r="O429" s="14">
        <v>1439742.33</v>
      </c>
      <c r="P429" s="13"/>
      <c r="Q429" s="14">
        <v>2561158.7999999998</v>
      </c>
      <c r="R429" s="11">
        <f t="shared" si="92"/>
        <v>-5122317.5999999996</v>
      </c>
      <c r="S429" s="14">
        <f t="shared" si="88"/>
        <v>0</v>
      </c>
    </row>
    <row r="430" spans="2:19" ht="12.75" customHeight="1" x14ac:dyDescent="0.2">
      <c r="B430" s="23">
        <v>38</v>
      </c>
      <c r="C430" s="17" t="s">
        <v>185</v>
      </c>
      <c r="D430" s="17"/>
      <c r="E430" s="24">
        <f t="shared" si="91"/>
        <v>457372.97999999969</v>
      </c>
      <c r="G430" s="14">
        <v>8304224.2599999998</v>
      </c>
      <c r="H430" s="13"/>
      <c r="I430" s="14">
        <v>-8062986.0800000001</v>
      </c>
      <c r="J430" s="13"/>
      <c r="K430" s="14">
        <v>216134.8</v>
      </c>
      <c r="L430" s="13"/>
      <c r="M430" s="14">
        <v>-34714.18</v>
      </c>
      <c r="N430" s="13"/>
      <c r="O430" s="14">
        <v>21747336.91</v>
      </c>
      <c r="P430" s="13"/>
      <c r="Q430" s="14">
        <v>21255249.75</v>
      </c>
      <c r="R430" s="11">
        <f t="shared" si="92"/>
        <v>-42510499.5</v>
      </c>
      <c r="S430" s="14">
        <f t="shared" si="88"/>
        <v>0</v>
      </c>
    </row>
    <row r="431" spans="2:19" ht="12.75" customHeight="1" x14ac:dyDescent="0.2">
      <c r="B431" s="23">
        <v>39</v>
      </c>
      <c r="C431" s="17" t="s">
        <v>100</v>
      </c>
      <c r="D431" s="17"/>
      <c r="E431" s="24">
        <f t="shared" si="91"/>
        <v>162444.96</v>
      </c>
      <c r="G431" s="14">
        <v>83608.399999999994</v>
      </c>
      <c r="H431" s="13"/>
      <c r="I431" s="14">
        <v>78836.56</v>
      </c>
      <c r="J431" s="13"/>
      <c r="K431" s="14">
        <v>0</v>
      </c>
      <c r="L431" s="13"/>
      <c r="M431" s="14">
        <v>162912.06</v>
      </c>
      <c r="N431" s="13"/>
      <c r="O431" s="14">
        <v>-467.1</v>
      </c>
      <c r="P431" s="13"/>
      <c r="Q431" s="14">
        <v>0</v>
      </c>
      <c r="R431" s="11">
        <f t="shared" si="92"/>
        <v>-5.7980287238024175E-12</v>
      </c>
      <c r="S431" s="14">
        <f t="shared" si="88"/>
        <v>-5.7980287238024175E-12</v>
      </c>
    </row>
    <row r="432" spans="2:19" s="57" customFormat="1" ht="12.75" customHeight="1" x14ac:dyDescent="0.2">
      <c r="B432" s="57">
        <v>40</v>
      </c>
      <c r="C432" s="55" t="s">
        <v>101</v>
      </c>
      <c r="D432" s="55"/>
      <c r="E432" s="11">
        <f>G432+I432+K432</f>
        <v>0</v>
      </c>
      <c r="F432" s="52"/>
      <c r="G432" s="14">
        <v>-17959747.059999999</v>
      </c>
      <c r="H432" s="13"/>
      <c r="I432" s="14">
        <v>17959747.059999999</v>
      </c>
      <c r="J432" s="13"/>
      <c r="K432" s="14">
        <v>0</v>
      </c>
      <c r="L432" s="13"/>
      <c r="M432" s="14">
        <v>0</v>
      </c>
      <c r="N432" s="13"/>
      <c r="O432" s="14">
        <v>0</v>
      </c>
      <c r="P432" s="13"/>
      <c r="Q432" s="14">
        <v>0</v>
      </c>
      <c r="R432" s="11">
        <f>E432-M432-O432-Q432</f>
        <v>0</v>
      </c>
      <c r="S432" s="14">
        <f t="shared" ref="S432" si="96">E432-M432-O432+Q432</f>
        <v>0</v>
      </c>
    </row>
    <row r="433" spans="1:19" ht="12.75" customHeight="1" x14ac:dyDescent="0.2">
      <c r="B433" s="23">
        <v>40</v>
      </c>
      <c r="C433" s="17"/>
      <c r="D433" s="17"/>
      <c r="E433" s="16">
        <f>G433+I433+K433</f>
        <v>0</v>
      </c>
      <c r="G433" s="15"/>
      <c r="H433" s="13"/>
      <c r="I433" s="15"/>
      <c r="J433" s="13"/>
      <c r="K433" s="15"/>
      <c r="L433" s="13"/>
      <c r="M433" s="15"/>
      <c r="N433" s="13"/>
      <c r="O433" s="15"/>
      <c r="P433" s="13"/>
      <c r="Q433" s="15"/>
      <c r="R433" s="11">
        <f>E433-M433-O433-Q433</f>
        <v>0</v>
      </c>
      <c r="S433" s="14">
        <f t="shared" si="88"/>
        <v>0</v>
      </c>
    </row>
    <row r="434" spans="1:19" ht="12.75" customHeight="1" x14ac:dyDescent="0.2">
      <c r="A434" s="48"/>
    </row>
    <row r="435" spans="1:19" ht="12.75" customHeight="1" x14ac:dyDescent="0.2">
      <c r="A435" s="18"/>
      <c r="B435" s="18"/>
      <c r="C435" s="18"/>
      <c r="D435" s="17" t="s">
        <v>186</v>
      </c>
      <c r="E435" s="19">
        <f>SUM(E386:E433)</f>
        <v>65394017.179999985</v>
      </c>
      <c r="G435" s="19">
        <f>SUM(G386:G433)</f>
        <v>33542161.109999996</v>
      </c>
      <c r="I435" s="19">
        <f>SUM(I386:I433)</f>
        <v>28974176.949999992</v>
      </c>
      <c r="K435" s="19">
        <f>SUM(K386:K433)</f>
        <v>2877679.1200000006</v>
      </c>
      <c r="M435" s="19">
        <f>SUM(M386:M433)</f>
        <v>52052701.459999993</v>
      </c>
      <c r="O435" s="19">
        <f>SUM(O386:O433)</f>
        <v>59796297.229999997</v>
      </c>
      <c r="Q435" s="19">
        <f>SUM(Q386:Q433)</f>
        <v>46454980.510000005</v>
      </c>
      <c r="R435" s="11">
        <f>E435-G435-I435-K435</f>
        <v>0</v>
      </c>
      <c r="S435" s="14">
        <f>E435-M435-O435+Q435</f>
        <v>-1</v>
      </c>
    </row>
    <row r="436" spans="1:19" ht="12.75" customHeight="1" x14ac:dyDescent="0.2">
      <c r="A436" s="5"/>
    </row>
    <row r="437" spans="1:19" ht="12.75" customHeight="1" x14ac:dyDescent="0.2">
      <c r="A437" s="3" t="s">
        <v>200</v>
      </c>
    </row>
    <row r="438" spans="1:19" ht="12.75" customHeight="1" x14ac:dyDescent="0.2">
      <c r="A438" s="48"/>
    </row>
    <row r="439" spans="1:19" ht="12.75" customHeight="1" x14ac:dyDescent="0.2">
      <c r="A439" s="18"/>
      <c r="B439" s="17" t="s">
        <v>201</v>
      </c>
    </row>
    <row r="440" spans="1:19" ht="12.75" customHeight="1" x14ac:dyDescent="0.2">
      <c r="A440" s="18"/>
      <c r="B440" s="18">
        <v>1</v>
      </c>
      <c r="C440" s="17" t="s">
        <v>293</v>
      </c>
      <c r="D440" s="17"/>
      <c r="E440" s="24">
        <f t="shared" ref="E440:E441" si="97">SUM(G440:K440)</f>
        <v>1868255.87</v>
      </c>
      <c r="G440" s="14">
        <v>0</v>
      </c>
      <c r="H440" s="13"/>
      <c r="I440" s="14">
        <v>1862006.37</v>
      </c>
      <c r="J440" s="13"/>
      <c r="K440" s="14">
        <v>6249.5</v>
      </c>
      <c r="L440" s="13"/>
      <c r="M440" s="14">
        <v>1186306.74</v>
      </c>
      <c r="N440" s="13"/>
      <c r="O440" s="14">
        <v>678472.88</v>
      </c>
      <c r="P440" s="13"/>
      <c r="Q440" s="14">
        <v>-3476.25</v>
      </c>
      <c r="R440" s="11">
        <f t="shared" ref="R440:R441" si="98">E440-M440-O440-Q440</f>
        <v>6952.5000000001164</v>
      </c>
      <c r="S440" s="14">
        <f t="shared" ref="S440:S442" si="99">E440-M440-O440+Q440</f>
        <v>1.1641532182693481E-10</v>
      </c>
    </row>
    <row r="441" spans="1:19" ht="12.75" customHeight="1" x14ac:dyDescent="0.2">
      <c r="A441" s="18"/>
      <c r="B441" s="18">
        <v>5</v>
      </c>
      <c r="C441" s="17" t="s">
        <v>202</v>
      </c>
      <c r="D441" s="17"/>
      <c r="E441" s="24">
        <f t="shared" si="97"/>
        <v>76707083.180000007</v>
      </c>
      <c r="G441" s="14">
        <v>0</v>
      </c>
      <c r="H441" s="13"/>
      <c r="I441" s="14">
        <v>76618564.060000002</v>
      </c>
      <c r="J441" s="13"/>
      <c r="K441" s="14">
        <v>88519.12</v>
      </c>
      <c r="L441" s="13"/>
      <c r="M441" s="14">
        <v>31355869.899999999</v>
      </c>
      <c r="N441" s="13"/>
      <c r="O441" s="14">
        <v>45308051.68</v>
      </c>
      <c r="P441" s="13"/>
      <c r="Q441" s="14">
        <v>-43161.599999999999</v>
      </c>
      <c r="R441" s="11">
        <f t="shared" si="98"/>
        <v>86323.200000008947</v>
      </c>
      <c r="S441" s="14">
        <f t="shared" si="99"/>
        <v>8.9421519078314304E-9</v>
      </c>
    </row>
    <row r="442" spans="1:19" ht="12.75" customHeight="1" x14ac:dyDescent="0.2">
      <c r="A442" s="18"/>
      <c r="B442" s="18">
        <v>13</v>
      </c>
      <c r="C442" s="17"/>
      <c r="D442" s="17"/>
      <c r="E442" s="16">
        <f>G442+I442+K442</f>
        <v>0</v>
      </c>
      <c r="G442" s="15"/>
      <c r="H442" s="13"/>
      <c r="I442" s="15"/>
      <c r="J442" s="13"/>
      <c r="K442" s="15"/>
      <c r="L442" s="13"/>
      <c r="M442" s="15"/>
      <c r="N442" s="13"/>
      <c r="O442" s="15"/>
      <c r="P442" s="13"/>
      <c r="Q442" s="15"/>
      <c r="R442" s="11">
        <f>E442-M442-O442-Q442</f>
        <v>0</v>
      </c>
      <c r="S442" s="14">
        <f t="shared" si="99"/>
        <v>0</v>
      </c>
    </row>
    <row r="443" spans="1:19" ht="12.75" customHeight="1" x14ac:dyDescent="0.2">
      <c r="A443" s="18"/>
      <c r="B443" s="48"/>
      <c r="G443" s="24" t="s">
        <v>19</v>
      </c>
    </row>
    <row r="444" spans="1:19" ht="12.75" customHeight="1" x14ac:dyDescent="0.2">
      <c r="A444" s="18"/>
      <c r="B444" s="18"/>
      <c r="C444" s="18"/>
      <c r="D444" s="17" t="s">
        <v>2</v>
      </c>
      <c r="E444" s="19">
        <f>SUM(E440:E442)</f>
        <v>78575339.050000012</v>
      </c>
      <c r="G444" s="19">
        <f>SUM(G440:G442)</f>
        <v>0</v>
      </c>
      <c r="I444" s="19">
        <f>SUM(I440:I442)</f>
        <v>78480570.430000007</v>
      </c>
      <c r="K444" s="19">
        <f>SUM(K440:K442)</f>
        <v>94768.62</v>
      </c>
      <c r="M444" s="19">
        <f>SUM(M440:M442)</f>
        <v>32542176.639999997</v>
      </c>
      <c r="O444" s="19">
        <f>SUM(O440:O442)</f>
        <v>45986524.560000002</v>
      </c>
      <c r="Q444" s="19">
        <f>SUM(Q440:Q442)</f>
        <v>-46637.85</v>
      </c>
      <c r="R444" s="11">
        <f>E444-G444-I444-K444</f>
        <v>4.7730281949043274E-9</v>
      </c>
      <c r="S444" s="14">
        <f>E444-M444-O444+Q444</f>
        <v>8.9421519078314304E-9</v>
      </c>
    </row>
    <row r="445" spans="1:19" ht="12.75" customHeight="1" x14ac:dyDescent="0.2">
      <c r="A445" s="48"/>
    </row>
    <row r="446" spans="1:19" ht="12.75" customHeight="1" x14ac:dyDescent="0.2">
      <c r="A446" s="18"/>
      <c r="B446" s="17" t="s">
        <v>203</v>
      </c>
      <c r="C446" s="18"/>
      <c r="D446" s="18"/>
      <c r="I446" s="58"/>
      <c r="J446" s="58"/>
      <c r="K446" s="58"/>
      <c r="L446" s="58"/>
      <c r="M446" s="58"/>
      <c r="N446" s="58"/>
      <c r="O446" s="58"/>
    </row>
    <row r="447" spans="1:19" ht="12.75" customHeight="1" x14ac:dyDescent="0.2">
      <c r="A447" s="18"/>
      <c r="C447" s="17" t="s">
        <v>204</v>
      </c>
      <c r="D447" s="17"/>
      <c r="E447" s="24">
        <f t="shared" ref="E447:E456" si="100">SUM(G447:K447)</f>
        <v>220612.6</v>
      </c>
      <c r="G447" s="14">
        <v>0</v>
      </c>
      <c r="H447" s="13"/>
      <c r="I447" s="14">
        <v>220612.6</v>
      </c>
      <c r="J447" s="13"/>
      <c r="K447" s="14">
        <v>0</v>
      </c>
      <c r="L447" s="13"/>
      <c r="M447" s="14">
        <v>549334.25</v>
      </c>
      <c r="N447" s="13"/>
      <c r="O447" s="14">
        <v>327173.73</v>
      </c>
      <c r="P447" s="13"/>
      <c r="Q447" s="14">
        <v>655895.38</v>
      </c>
      <c r="R447" s="11">
        <f t="shared" ref="R447:R456" si="101">E447-M447-O447-Q447</f>
        <v>-1311790.76</v>
      </c>
      <c r="S447" s="14">
        <f t="shared" ref="S447:S457" si="102">E447-M447-O447+Q447</f>
        <v>0</v>
      </c>
    </row>
    <row r="448" spans="1:19" ht="12.75" customHeight="1" x14ac:dyDescent="0.2">
      <c r="A448" s="18"/>
      <c r="C448" s="17" t="s">
        <v>205</v>
      </c>
      <c r="D448" s="17"/>
      <c r="E448" s="24">
        <f t="shared" si="100"/>
        <v>3849883.48</v>
      </c>
      <c r="G448" s="14">
        <v>0</v>
      </c>
      <c r="H448" s="13"/>
      <c r="I448" s="14">
        <v>3836526.5</v>
      </c>
      <c r="J448" s="13"/>
      <c r="K448" s="14">
        <v>13356.98</v>
      </c>
      <c r="L448" s="13"/>
      <c r="M448" s="14">
        <v>2368349.06</v>
      </c>
      <c r="N448" s="13"/>
      <c r="O448" s="14">
        <v>1479954.42</v>
      </c>
      <c r="P448" s="13"/>
      <c r="Q448" s="14">
        <v>-1580</v>
      </c>
      <c r="R448" s="11">
        <f t="shared" si="101"/>
        <v>3160</v>
      </c>
      <c r="S448" s="14">
        <f t="shared" si="102"/>
        <v>0</v>
      </c>
    </row>
    <row r="449" spans="1:19" ht="12.75" customHeight="1" x14ac:dyDescent="0.2">
      <c r="A449" s="18"/>
      <c r="C449" s="17" t="s">
        <v>206</v>
      </c>
      <c r="D449" s="17"/>
      <c r="E449" s="24">
        <f t="shared" si="100"/>
        <v>5553.5</v>
      </c>
      <c r="G449" s="14">
        <v>0</v>
      </c>
      <c r="H449" s="13"/>
      <c r="I449" s="14">
        <v>5553.5</v>
      </c>
      <c r="J449" s="13"/>
      <c r="K449" s="14">
        <v>0</v>
      </c>
      <c r="L449" s="13"/>
      <c r="M449" s="14">
        <v>0</v>
      </c>
      <c r="N449" s="13"/>
      <c r="O449" s="14">
        <v>5553.5</v>
      </c>
      <c r="P449" s="13"/>
      <c r="Q449" s="14">
        <v>0</v>
      </c>
      <c r="R449" s="11">
        <f t="shared" si="101"/>
        <v>0</v>
      </c>
      <c r="S449" s="14">
        <f t="shared" si="102"/>
        <v>0</v>
      </c>
    </row>
    <row r="450" spans="1:19" ht="12.75" customHeight="1" x14ac:dyDescent="0.2">
      <c r="A450" s="18"/>
      <c r="C450" s="17" t="s">
        <v>241</v>
      </c>
      <c r="D450" s="17"/>
      <c r="E450" s="24">
        <f t="shared" si="100"/>
        <v>33573.15</v>
      </c>
      <c r="G450" s="14">
        <v>0</v>
      </c>
      <c r="H450" s="13"/>
      <c r="I450" s="14">
        <v>33573.15</v>
      </c>
      <c r="J450" s="13"/>
      <c r="K450" s="14">
        <v>0</v>
      </c>
      <c r="L450" s="13"/>
      <c r="M450" s="14">
        <v>0</v>
      </c>
      <c r="N450" s="13"/>
      <c r="O450" s="14">
        <v>33573.15</v>
      </c>
      <c r="P450" s="13"/>
      <c r="Q450" s="14">
        <v>0</v>
      </c>
      <c r="R450" s="11">
        <f t="shared" si="101"/>
        <v>0</v>
      </c>
      <c r="S450" s="14">
        <f t="shared" si="102"/>
        <v>0</v>
      </c>
    </row>
    <row r="451" spans="1:19" ht="12.75" customHeight="1" x14ac:dyDescent="0.2">
      <c r="A451" s="18"/>
      <c r="C451" s="17" t="s">
        <v>240</v>
      </c>
      <c r="D451" s="17"/>
      <c r="E451" s="24">
        <f t="shared" si="100"/>
        <v>117765.43</v>
      </c>
      <c r="G451" s="14">
        <v>0</v>
      </c>
      <c r="H451" s="13"/>
      <c r="I451" s="14">
        <v>117765.43</v>
      </c>
      <c r="J451" s="13"/>
      <c r="K451" s="14">
        <v>0</v>
      </c>
      <c r="L451" s="13"/>
      <c r="M451" s="14">
        <v>0</v>
      </c>
      <c r="N451" s="13"/>
      <c r="O451" s="14">
        <v>202382.43</v>
      </c>
      <c r="P451" s="13"/>
      <c r="Q451" s="14">
        <v>84617</v>
      </c>
      <c r="R451" s="11">
        <f t="shared" si="101"/>
        <v>-169234</v>
      </c>
      <c r="S451" s="14">
        <f t="shared" si="102"/>
        <v>0</v>
      </c>
    </row>
    <row r="452" spans="1:19" ht="12.75" customHeight="1" x14ac:dyDescent="0.2">
      <c r="A452" s="18"/>
      <c r="C452" s="17" t="s">
        <v>207</v>
      </c>
      <c r="D452" s="17"/>
      <c r="E452" s="24">
        <f t="shared" si="100"/>
        <v>2716060.4699999997</v>
      </c>
      <c r="G452" s="14">
        <v>0</v>
      </c>
      <c r="H452" s="13"/>
      <c r="I452" s="14">
        <v>2709754.9</v>
      </c>
      <c r="J452" s="13"/>
      <c r="K452" s="14">
        <v>6305.57</v>
      </c>
      <c r="L452" s="13"/>
      <c r="M452" s="14">
        <f>adjustments!M449</f>
        <v>1667944.64</v>
      </c>
      <c r="N452" s="13"/>
      <c r="O452" s="14">
        <f>adjustments!O449</f>
        <v>2275403.98</v>
      </c>
      <c r="P452" s="13"/>
      <c r="Q452" s="14">
        <v>1227288.1499999999</v>
      </c>
      <c r="R452" s="11">
        <f t="shared" si="101"/>
        <v>-2454576.2999999998</v>
      </c>
      <c r="S452" s="14">
        <f t="shared" si="102"/>
        <v>0</v>
      </c>
    </row>
    <row r="453" spans="1:19" ht="12.75" customHeight="1" x14ac:dyDescent="0.2">
      <c r="A453" s="18"/>
      <c r="C453" s="17" t="s">
        <v>294</v>
      </c>
      <c r="D453" s="17"/>
      <c r="E453" s="24">
        <f t="shared" ref="E453" si="103">SUM(G453:K453)</f>
        <v>649152.27</v>
      </c>
      <c r="G453" s="14">
        <v>0</v>
      </c>
      <c r="H453" s="13"/>
      <c r="I453" s="14">
        <v>649152.27</v>
      </c>
      <c r="J453" s="13"/>
      <c r="K453" s="14">
        <v>0</v>
      </c>
      <c r="L453" s="13"/>
      <c r="M453" s="14">
        <v>106445.11</v>
      </c>
      <c r="N453" s="13"/>
      <c r="O453" s="14">
        <v>542707.16</v>
      </c>
      <c r="P453" s="13"/>
      <c r="Q453" s="14">
        <v>0</v>
      </c>
      <c r="R453" s="11">
        <f t="shared" ref="R453" si="104">E453-M453-O453-Q453</f>
        <v>0</v>
      </c>
      <c r="S453" s="14">
        <f t="shared" ref="S453" si="105">E453-M453-O453+Q453</f>
        <v>0</v>
      </c>
    </row>
    <row r="454" spans="1:19" ht="12.75" customHeight="1" x14ac:dyDescent="0.2">
      <c r="A454" s="18"/>
      <c r="C454" s="17" t="s">
        <v>235</v>
      </c>
      <c r="D454" s="17"/>
      <c r="E454" s="24">
        <f t="shared" si="100"/>
        <v>236735.1</v>
      </c>
      <c r="G454" s="14">
        <v>0</v>
      </c>
      <c r="H454" s="13"/>
      <c r="I454" s="14">
        <v>236735.1</v>
      </c>
      <c r="J454" s="13"/>
      <c r="K454" s="14">
        <v>0</v>
      </c>
      <c r="L454" s="13"/>
      <c r="M454" s="14">
        <v>128692.2</v>
      </c>
      <c r="N454" s="13"/>
      <c r="O454" s="14">
        <v>108042.9</v>
      </c>
      <c r="P454" s="13"/>
      <c r="Q454" s="14">
        <v>0</v>
      </c>
      <c r="R454" s="11">
        <f t="shared" si="101"/>
        <v>1.4551915228366852E-11</v>
      </c>
      <c r="S454" s="14">
        <f t="shared" si="102"/>
        <v>1.4551915228366852E-11</v>
      </c>
    </row>
    <row r="455" spans="1:19" ht="12.75" customHeight="1" x14ac:dyDescent="0.2">
      <c r="A455" s="18"/>
      <c r="C455" s="17" t="s">
        <v>208</v>
      </c>
      <c r="D455" s="17"/>
      <c r="E455" s="24">
        <f t="shared" si="100"/>
        <v>20217875.98</v>
      </c>
      <c r="G455" s="14">
        <v>0</v>
      </c>
      <c r="H455" s="13"/>
      <c r="I455" s="14">
        <v>20217875.98</v>
      </c>
      <c r="J455" s="13"/>
      <c r="K455" s="14">
        <v>0</v>
      </c>
      <c r="L455" s="13"/>
      <c r="M455" s="14">
        <v>8437758.1099999994</v>
      </c>
      <c r="N455" s="13"/>
      <c r="O455" s="14">
        <v>11804219.869999999</v>
      </c>
      <c r="P455" s="13"/>
      <c r="Q455" s="14">
        <v>24102</v>
      </c>
      <c r="R455" s="11">
        <f t="shared" si="101"/>
        <v>-48203.999999998137</v>
      </c>
      <c r="S455" s="14">
        <f t="shared" si="102"/>
        <v>1.862645149230957E-9</v>
      </c>
    </row>
    <row r="456" spans="1:19" ht="12.75" customHeight="1" x14ac:dyDescent="0.2">
      <c r="A456" s="18"/>
      <c r="C456" s="17" t="s">
        <v>239</v>
      </c>
      <c r="D456" s="17"/>
      <c r="E456" s="24">
        <f t="shared" si="100"/>
        <v>829327.73</v>
      </c>
      <c r="G456" s="14">
        <v>0</v>
      </c>
      <c r="H456" s="13"/>
      <c r="I456" s="14">
        <v>829327.73</v>
      </c>
      <c r="J456" s="13"/>
      <c r="K456" s="14">
        <v>0</v>
      </c>
      <c r="L456" s="13"/>
      <c r="M456" s="14">
        <v>237092.94</v>
      </c>
      <c r="N456" s="13"/>
      <c r="O456" s="14">
        <v>592226.79</v>
      </c>
      <c r="P456" s="13"/>
      <c r="Q456" s="14">
        <v>-8</v>
      </c>
      <c r="R456" s="11">
        <f t="shared" si="101"/>
        <v>16</v>
      </c>
      <c r="S456" s="14">
        <f t="shared" si="102"/>
        <v>0</v>
      </c>
    </row>
    <row r="457" spans="1:19" ht="12.75" customHeight="1" x14ac:dyDescent="0.2">
      <c r="A457" s="18"/>
      <c r="C457" s="17" t="s">
        <v>100</v>
      </c>
      <c r="D457" s="17"/>
      <c r="E457" s="16">
        <f>G457+I457+K457</f>
        <v>81523.150000000009</v>
      </c>
      <c r="G457" s="15">
        <v>-0.09</v>
      </c>
      <c r="H457" s="13"/>
      <c r="I457" s="15">
        <v>81523.240000000005</v>
      </c>
      <c r="J457" s="13"/>
      <c r="K457" s="15">
        <v>0</v>
      </c>
      <c r="L457" s="13"/>
      <c r="M457" s="15">
        <v>80558.009999999995</v>
      </c>
      <c r="N457" s="13"/>
      <c r="O457" s="15">
        <v>965.14</v>
      </c>
      <c r="P457" s="13"/>
      <c r="Q457" s="15">
        <v>0</v>
      </c>
      <c r="R457" s="11">
        <f>E457-M457-O457-Q457</f>
        <v>1.3983481039758772E-11</v>
      </c>
      <c r="S457" s="14">
        <f t="shared" si="102"/>
        <v>1.3983481039758772E-11</v>
      </c>
    </row>
    <row r="458" spans="1:19" ht="12.75" customHeight="1" x14ac:dyDescent="0.2">
      <c r="A458" s="48"/>
      <c r="G458" s="24" t="s">
        <v>19</v>
      </c>
    </row>
    <row r="459" spans="1:19" ht="12.75" customHeight="1" x14ac:dyDescent="0.2">
      <c r="A459" s="18"/>
      <c r="B459" s="18"/>
      <c r="C459" s="18"/>
      <c r="D459" s="17" t="s">
        <v>2</v>
      </c>
      <c r="E459" s="19">
        <f>SUM(E447:E457)</f>
        <v>28958062.859999999</v>
      </c>
      <c r="G459" s="19">
        <f>SUM(G447:G457)</f>
        <v>-0.09</v>
      </c>
      <c r="H459" s="19"/>
      <c r="I459" s="19">
        <f>SUM(I447:I457)</f>
        <v>28938400.399999999</v>
      </c>
      <c r="K459" s="19">
        <f>SUM(K447:K457)</f>
        <v>19662.55</v>
      </c>
      <c r="M459" s="19">
        <f>SUM(M447:M457)</f>
        <v>13576174.32</v>
      </c>
      <c r="O459" s="19">
        <f>SUM(O447:O457)</f>
        <v>17372203.07</v>
      </c>
      <c r="Q459" s="19">
        <f>SUM(Q447:Q457)</f>
        <v>1990314.5299999998</v>
      </c>
      <c r="R459" s="11">
        <f>E459-G459-I459-K459</f>
        <v>7.4578565545380116E-10</v>
      </c>
      <c r="S459" s="14">
        <f>E459-M459-O459+Q459</f>
        <v>0</v>
      </c>
    </row>
    <row r="460" spans="1:19" ht="12.75" customHeight="1" x14ac:dyDescent="0.2">
      <c r="A460" s="18"/>
      <c r="B460" s="18"/>
      <c r="C460" s="18"/>
      <c r="D460" s="17"/>
      <c r="E460" s="49"/>
      <c r="G460" s="49"/>
      <c r="H460" s="49"/>
      <c r="I460" s="49"/>
      <c r="K460" s="49"/>
      <c r="M460" s="49"/>
      <c r="O460" s="49"/>
      <c r="Q460" s="49"/>
      <c r="R460" s="11"/>
    </row>
    <row r="461" spans="1:19" ht="12.75" customHeight="1" x14ac:dyDescent="0.2">
      <c r="A461" s="18"/>
      <c r="B461" s="18"/>
      <c r="C461" s="18"/>
      <c r="D461" s="17" t="s">
        <v>209</v>
      </c>
      <c r="E461" s="15">
        <f>E444+E459</f>
        <v>107533401.91000001</v>
      </c>
      <c r="G461" s="15">
        <f>G444+G459</f>
        <v>-0.09</v>
      </c>
      <c r="H461" s="13"/>
      <c r="I461" s="15">
        <f>I444+I459</f>
        <v>107418970.83000001</v>
      </c>
      <c r="J461" s="13"/>
      <c r="K461" s="15">
        <f>K444+K459</f>
        <v>114431.17</v>
      </c>
      <c r="L461" s="13"/>
      <c r="M461" s="15">
        <f>M444+M459</f>
        <v>46118350.959999993</v>
      </c>
      <c r="N461" s="13"/>
      <c r="O461" s="15">
        <f>O444+O459</f>
        <v>63358727.630000003</v>
      </c>
      <c r="P461" s="13"/>
      <c r="Q461" s="15">
        <f>Q444+Q459</f>
        <v>1943676.6799999997</v>
      </c>
      <c r="R461" s="11">
        <f>E461-M461-O461-Q461</f>
        <v>-3887353.3599999845</v>
      </c>
      <c r="S461" s="14">
        <f>E461-M461-O461+Q461</f>
        <v>1.4901161193847656E-8</v>
      </c>
    </row>
    <row r="462" spans="1:19" ht="12.75" customHeight="1" x14ac:dyDescent="0.2">
      <c r="A462" s="18"/>
      <c r="B462" s="18"/>
      <c r="C462" s="48"/>
      <c r="D462" s="48"/>
    </row>
    <row r="463" spans="1:19" ht="12.75" customHeight="1" x14ac:dyDescent="0.2">
      <c r="A463" s="3" t="s">
        <v>199</v>
      </c>
      <c r="E463" s="19">
        <f>G463+I463+K463</f>
        <v>196697532.03</v>
      </c>
      <c r="G463" s="15">
        <v>23758358.489999998</v>
      </c>
      <c r="H463" s="13"/>
      <c r="I463" s="15">
        <v>112541426.25</v>
      </c>
      <c r="J463" s="13"/>
      <c r="K463" s="15">
        <v>60397747.289999999</v>
      </c>
      <c r="L463" s="13"/>
      <c r="M463" s="15">
        <v>0</v>
      </c>
      <c r="N463" s="13"/>
      <c r="O463" s="15">
        <v>196697532</v>
      </c>
      <c r="P463" s="13"/>
      <c r="Q463" s="15">
        <v>0</v>
      </c>
      <c r="R463" s="11">
        <f>E463-M463-O463-Q463</f>
        <v>3.0000001192092896E-2</v>
      </c>
      <c r="S463" s="14">
        <f>E463-M463-O463+Q463</f>
        <v>3.0000001192092896E-2</v>
      </c>
    </row>
    <row r="464" spans="1:19" ht="12.75" customHeight="1" x14ac:dyDescent="0.2">
      <c r="A464" s="3"/>
      <c r="E464" s="49"/>
      <c r="G464" s="60"/>
      <c r="H464" s="58"/>
      <c r="I464" s="60"/>
      <c r="J464" s="58"/>
      <c r="K464" s="60"/>
      <c r="L464" s="58"/>
      <c r="M464" s="60"/>
      <c r="N464" s="58"/>
      <c r="O464" s="60"/>
      <c r="P464" s="58"/>
      <c r="Q464" s="60"/>
    </row>
    <row r="465" spans="1:19" ht="12.75" customHeight="1" x14ac:dyDescent="0.2">
      <c r="A465" s="3"/>
      <c r="C465" s="17" t="s">
        <v>225</v>
      </c>
      <c r="D465" s="17"/>
      <c r="E465" s="16">
        <f>G465+I465+K465</f>
        <v>-98632630</v>
      </c>
      <c r="G465" s="15">
        <v>0</v>
      </c>
      <c r="H465" s="13"/>
      <c r="I465" s="15">
        <v>-98632630</v>
      </c>
      <c r="J465" s="13"/>
      <c r="K465" s="15">
        <v>0</v>
      </c>
      <c r="L465" s="13"/>
      <c r="M465" s="15">
        <v>0</v>
      </c>
      <c r="N465" s="13"/>
      <c r="O465" s="15">
        <v>-98632630</v>
      </c>
      <c r="P465" s="13"/>
      <c r="Q465" s="15">
        <v>0</v>
      </c>
      <c r="R465" s="11">
        <f>E465-M465-O465-Q465</f>
        <v>0</v>
      </c>
      <c r="S465" s="14">
        <f>E465-M465-O465+Q465</f>
        <v>0</v>
      </c>
    </row>
    <row r="466" spans="1:19" ht="12.75" customHeight="1" x14ac:dyDescent="0.2">
      <c r="A466" s="3"/>
      <c r="E466" s="49"/>
      <c r="G466" s="60"/>
      <c r="H466" s="58"/>
      <c r="I466" s="60"/>
      <c r="J466" s="58"/>
      <c r="K466" s="60"/>
      <c r="L466" s="58"/>
      <c r="M466" s="60"/>
      <c r="N466" s="58"/>
      <c r="O466" s="60"/>
      <c r="P466" s="58"/>
      <c r="Q466" s="60"/>
    </row>
    <row r="467" spans="1:19" ht="12.75" customHeight="1" x14ac:dyDescent="0.2">
      <c r="A467" s="3"/>
      <c r="D467" s="17" t="s">
        <v>224</v>
      </c>
      <c r="E467" s="19">
        <f>SUM(E463:E465)</f>
        <v>98064902.030000001</v>
      </c>
      <c r="G467" s="19">
        <f>SUM(G463:G465)</f>
        <v>23758358.489999998</v>
      </c>
      <c r="I467" s="19">
        <f>SUM(I463:I465)</f>
        <v>13908796.25</v>
      </c>
      <c r="K467" s="19">
        <f>SUM(K463:K465)</f>
        <v>60397747.289999999</v>
      </c>
      <c r="M467" s="19">
        <f>SUM(M463:M465)</f>
        <v>0</v>
      </c>
      <c r="O467" s="19">
        <f>SUM(O463:O465)</f>
        <v>98064902</v>
      </c>
      <c r="Q467" s="19">
        <f>SUM(Q463:Q465)</f>
        <v>0</v>
      </c>
      <c r="R467" s="11">
        <f>E467-G467-I467-K467</f>
        <v>0</v>
      </c>
      <c r="S467" s="14">
        <f>E467-M467-O467+Q467</f>
        <v>3.0000001192092896E-2</v>
      </c>
    </row>
    <row r="468" spans="1:19" ht="12.75" customHeight="1" x14ac:dyDescent="0.2">
      <c r="A468" s="5"/>
    </row>
    <row r="469" spans="1:19" ht="12.75" customHeight="1" x14ac:dyDescent="0.2">
      <c r="A469" s="18"/>
      <c r="B469" s="18"/>
      <c r="C469" s="18"/>
      <c r="D469" s="17" t="s">
        <v>246</v>
      </c>
      <c r="E469" s="19">
        <f>E467+E461+E435+E382+E340+E319+E315+E311+E301+E216+E208+E204+E196+E184+E181+E70+E33+E17</f>
        <v>990053357.90999997</v>
      </c>
      <c r="G469" s="19">
        <f>G467+G461+G435+G382+G340+G319+G315+G311+G301+G216+G208+G204+G196+G184+G181+G70+G33+G17</f>
        <v>314893034.94999999</v>
      </c>
      <c r="H469" s="63"/>
      <c r="I469" s="19">
        <f>I467+I461+I435+I382+I340+I319+I315+I311+I301+I216+I208+I204+I196+I184+I181+I70+I33+I17</f>
        <v>444235534.23999995</v>
      </c>
      <c r="J469" s="20"/>
      <c r="K469" s="19">
        <f>K467+K461+K435+K382+K340+K319+K315+K311+K301+K216+K208+K204+K196+K184+K181+K70+K33+K17</f>
        <v>230924788.71999997</v>
      </c>
      <c r="L469" s="63"/>
      <c r="M469" s="19">
        <f>M467+M461+M435+M382+M340+M319+M315+M311+M301+M216+M208+M204+M196+M184+M181+M70+M33+M17</f>
        <v>514380256.45999998</v>
      </c>
      <c r="N469" s="63"/>
      <c r="O469" s="19">
        <f>O467+O461+O435+O382+O340+O319+O315+O311+O301+O216+O208+O204+O196+O184+O181+O70+O33+O17</f>
        <v>567324313.59000003</v>
      </c>
      <c r="P469" s="20"/>
      <c r="Q469" s="19">
        <f>Q467+Q461+Q435+Q382+Q340+Q319+Q315+Q311+Q301+Q216+Q208+Q204+Q196+Q184+Q181+Q70+Q33+Q17</f>
        <v>91651207.170000017</v>
      </c>
      <c r="R469" s="11">
        <f>E469-G469-I469-K469</f>
        <v>0</v>
      </c>
      <c r="S469" s="14">
        <f>E469-M469-O469+Q469</f>
        <v>-4.9700000286102295</v>
      </c>
    </row>
    <row r="470" spans="1:19" ht="12.75" customHeight="1" x14ac:dyDescent="0.2">
      <c r="A470" s="48"/>
    </row>
    <row r="471" spans="1:19" ht="12.75" customHeight="1" x14ac:dyDescent="0.2">
      <c r="C471" s="17" t="s">
        <v>226</v>
      </c>
      <c r="D471" s="17"/>
      <c r="E471" s="16">
        <f>G471+I471+K471</f>
        <v>-27246110.440000005</v>
      </c>
      <c r="G471" s="15">
        <v>-13628887.310000002</v>
      </c>
      <c r="H471" s="13"/>
      <c r="I471" s="15">
        <v>-4930761.4799999995</v>
      </c>
      <c r="J471" s="13"/>
      <c r="K471" s="15">
        <v>-8686461.6500000004</v>
      </c>
      <c r="L471" s="13"/>
      <c r="M471" s="15">
        <v>-3377490.42</v>
      </c>
      <c r="N471" s="13"/>
      <c r="O471" s="15">
        <v>-23868620.019999996</v>
      </c>
      <c r="P471" s="13"/>
      <c r="Q471" s="15">
        <v>0</v>
      </c>
      <c r="R471" s="11">
        <f>E471-M471-O471-Q471</f>
        <v>-7.4505805969238281E-9</v>
      </c>
      <c r="S471" s="14">
        <f>E471-M471-O471+Q471</f>
        <v>-7.4505805969238281E-9</v>
      </c>
    </row>
    <row r="472" spans="1:19" ht="12.75" customHeight="1" x14ac:dyDescent="0.2">
      <c r="C472" s="17"/>
      <c r="D472" s="17"/>
      <c r="E472" s="49"/>
      <c r="F472" s="52"/>
      <c r="G472" s="14"/>
      <c r="H472" s="13"/>
      <c r="I472" s="14"/>
      <c r="J472" s="13"/>
      <c r="K472" s="14"/>
      <c r="L472" s="13"/>
      <c r="M472" s="14"/>
      <c r="N472" s="13"/>
      <c r="O472" s="14"/>
      <c r="P472" s="13"/>
      <c r="Q472" s="14"/>
      <c r="R472" s="11"/>
      <c r="S472" s="14"/>
    </row>
    <row r="473" spans="1:19" ht="12.75" customHeight="1" x14ac:dyDescent="0.2">
      <c r="A473" s="18"/>
      <c r="B473" s="48"/>
    </row>
    <row r="474" spans="1:19" ht="12.75" customHeight="1" x14ac:dyDescent="0.2">
      <c r="D474" s="25"/>
    </row>
    <row r="475" spans="1:19" ht="13.5" thickBot="1" x14ac:dyDescent="0.25">
      <c r="D475" s="17" t="s">
        <v>211</v>
      </c>
      <c r="E475" s="64">
        <f>+E469+E471</f>
        <v>962807247.46999991</v>
      </c>
      <c r="G475" s="64">
        <f>+G469+G471</f>
        <v>301264147.63999999</v>
      </c>
      <c r="H475" s="58"/>
      <c r="I475" s="64">
        <f>+I469+I471</f>
        <v>439304772.75999993</v>
      </c>
      <c r="J475" s="58"/>
      <c r="K475" s="64">
        <f>+K469+K471</f>
        <v>222238327.06999996</v>
      </c>
      <c r="L475" s="58"/>
      <c r="M475" s="64">
        <f>+M469+M471</f>
        <v>511002766.03999996</v>
      </c>
      <c r="N475" s="58"/>
      <c r="O475" s="64">
        <f>+O469+O471</f>
        <v>543455693.57000005</v>
      </c>
      <c r="P475" s="58"/>
      <c r="Q475" s="64">
        <f>+Q469+Q471</f>
        <v>91651207.170000017</v>
      </c>
      <c r="R475" s="11">
        <f>E475-G475-I475-K475</f>
        <v>0</v>
      </c>
      <c r="S475" s="14">
        <f>E475-M475-O475+Q475</f>
        <v>-4.9700000882148743</v>
      </c>
    </row>
    <row r="476" spans="1:19" ht="12.75" customHeight="1" thickTop="1" x14ac:dyDescent="0.2">
      <c r="D476" s="25"/>
    </row>
    <row r="477" spans="1:19" ht="12.75" hidden="1" customHeight="1" x14ac:dyDescent="0.2">
      <c r="D477" s="65">
        <v>404093</v>
      </c>
      <c r="E477" s="21">
        <v>-6724884.2800000003</v>
      </c>
      <c r="F477" s="21"/>
      <c r="G477" s="14">
        <v>-3896018.18</v>
      </c>
      <c r="H477" s="13"/>
      <c r="I477" s="14">
        <v>-1967514.79</v>
      </c>
      <c r="J477" s="13"/>
      <c r="K477" s="14">
        <v>-861351.31</v>
      </c>
      <c r="L477" s="13"/>
      <c r="M477" s="14">
        <v>0</v>
      </c>
      <c r="N477" s="13"/>
      <c r="O477" s="14">
        <v>-6724884.2800000003</v>
      </c>
      <c r="P477" s="13"/>
      <c r="Q477" s="14">
        <v>0</v>
      </c>
      <c r="S477" s="23">
        <f>M475+O475-Q475</f>
        <v>962807252.44000006</v>
      </c>
    </row>
    <row r="478" spans="1:19" ht="12.75" hidden="1" customHeight="1" x14ac:dyDescent="0.2">
      <c r="A478" s="18"/>
      <c r="B478" s="48"/>
      <c r="C478" s="17"/>
      <c r="D478" s="65">
        <v>447698</v>
      </c>
      <c r="E478" s="21">
        <v>-9490646.7899999991</v>
      </c>
      <c r="F478" s="21"/>
      <c r="G478" s="14">
        <v>-749862.17</v>
      </c>
      <c r="H478" s="13"/>
      <c r="I478" s="14">
        <v>-1495272.01</v>
      </c>
      <c r="J478" s="13"/>
      <c r="K478" s="14">
        <v>-7245512.6100000003</v>
      </c>
      <c r="L478" s="13"/>
      <c r="M478" s="14">
        <v>0</v>
      </c>
      <c r="N478" s="13"/>
      <c r="O478" s="14">
        <v>-9490646.7899999991</v>
      </c>
      <c r="P478" s="13"/>
      <c r="Q478" s="14">
        <v>0</v>
      </c>
      <c r="R478" s="11"/>
    </row>
    <row r="479" spans="1:19" ht="12.75" hidden="1" customHeight="1" x14ac:dyDescent="0.2">
      <c r="A479" s="18"/>
      <c r="B479" s="48"/>
      <c r="D479" s="65">
        <v>437701</v>
      </c>
      <c r="E479" s="21">
        <v>-9548220.7100000009</v>
      </c>
      <c r="F479" s="21"/>
      <c r="G479" s="14">
        <v>-8899335.25</v>
      </c>
      <c r="H479" s="13"/>
      <c r="I479" s="14">
        <v>-239748.73</v>
      </c>
      <c r="J479" s="13"/>
      <c r="K479" s="14">
        <v>-409136.73</v>
      </c>
      <c r="L479" s="13"/>
      <c r="M479" s="14">
        <v>-3377490.42</v>
      </c>
      <c r="N479" s="13"/>
      <c r="O479" s="14">
        <v>-6170730.29</v>
      </c>
      <c r="P479" s="13"/>
      <c r="Q479" s="14">
        <v>0</v>
      </c>
      <c r="R479" s="11"/>
    </row>
    <row r="480" spans="1:19" ht="12.75" hidden="1" customHeight="1" x14ac:dyDescent="0.2">
      <c r="A480" s="18"/>
      <c r="B480" s="48"/>
      <c r="D480" s="65">
        <v>628098</v>
      </c>
      <c r="E480" s="21">
        <v>0</v>
      </c>
      <c r="F480" s="21"/>
      <c r="G480" s="14">
        <v>0</v>
      </c>
      <c r="H480" s="13"/>
      <c r="I480" s="14">
        <v>0</v>
      </c>
      <c r="J480" s="13"/>
      <c r="K480" s="14">
        <v>0</v>
      </c>
      <c r="L480" s="13"/>
      <c r="M480" s="14">
        <v>0</v>
      </c>
      <c r="N480" s="13"/>
      <c r="O480" s="14">
        <v>0</v>
      </c>
      <c r="P480" s="13"/>
      <c r="Q480" s="14">
        <v>0</v>
      </c>
      <c r="R480" s="11"/>
    </row>
    <row r="481" spans="1:18" ht="12.75" hidden="1" customHeight="1" x14ac:dyDescent="0.2">
      <c r="A481" s="48"/>
      <c r="B481" s="18"/>
      <c r="D481" s="65">
        <v>649989</v>
      </c>
      <c r="E481" s="21">
        <v>-191643.83</v>
      </c>
      <c r="F481" s="21"/>
      <c r="G481" s="14">
        <v>-24968.71</v>
      </c>
      <c r="H481" s="13"/>
      <c r="I481" s="14">
        <v>-166675.12</v>
      </c>
      <c r="J481" s="13"/>
      <c r="K481" s="14">
        <v>0</v>
      </c>
      <c r="L481" s="13"/>
      <c r="M481" s="14">
        <v>0</v>
      </c>
      <c r="N481" s="13"/>
      <c r="O481" s="14">
        <v>-191643.83</v>
      </c>
      <c r="P481" s="13"/>
      <c r="Q481" s="14">
        <v>0</v>
      </c>
      <c r="R481" s="11"/>
    </row>
    <row r="482" spans="1:18" ht="12.75" hidden="1" customHeight="1" x14ac:dyDescent="0.2">
      <c r="A482" s="18"/>
      <c r="D482" s="65">
        <v>689996</v>
      </c>
      <c r="E482" s="21">
        <v>-1109007.83</v>
      </c>
      <c r="F482" s="21"/>
      <c r="G482" s="14">
        <v>0</v>
      </c>
      <c r="H482" s="13"/>
      <c r="I482" s="14">
        <v>-938546.83</v>
      </c>
      <c r="J482" s="13"/>
      <c r="K482" s="14">
        <v>-170461</v>
      </c>
      <c r="L482" s="13"/>
      <c r="M482" s="14">
        <v>0</v>
      </c>
      <c r="N482" s="13"/>
      <c r="O482" s="14">
        <v>-1109007.83</v>
      </c>
      <c r="P482" s="13"/>
      <c r="Q482" s="14">
        <v>0</v>
      </c>
      <c r="R482" s="11"/>
    </row>
    <row r="483" spans="1:18" ht="12.75" hidden="1" customHeight="1" x14ac:dyDescent="0.2">
      <c r="A483" s="48"/>
      <c r="D483" s="65">
        <v>727786</v>
      </c>
      <c r="E483" s="21">
        <v>-180317.42</v>
      </c>
      <c r="F483" s="21"/>
      <c r="G483" s="14">
        <v>-58703</v>
      </c>
      <c r="H483" s="13"/>
      <c r="I483" s="14">
        <v>-121614.42</v>
      </c>
      <c r="J483" s="13"/>
      <c r="K483" s="14">
        <v>0</v>
      </c>
      <c r="L483" s="13"/>
      <c r="M483" s="14">
        <v>0</v>
      </c>
      <c r="N483" s="13"/>
      <c r="O483" s="14">
        <v>-180317.42</v>
      </c>
      <c r="P483" s="13"/>
      <c r="Q483" s="14">
        <v>0</v>
      </c>
      <c r="R483" s="11"/>
    </row>
    <row r="484" spans="1:18" ht="12.75" hidden="1" customHeight="1" x14ac:dyDescent="0.2">
      <c r="A484" s="48"/>
      <c r="D484" s="65">
        <v>768998</v>
      </c>
      <c r="E484" s="21">
        <v>-1389.58</v>
      </c>
      <c r="F484" s="21"/>
      <c r="G484" s="14">
        <v>0</v>
      </c>
      <c r="H484" s="13"/>
      <c r="I484" s="14">
        <v>-1389.58</v>
      </c>
      <c r="J484" s="13"/>
      <c r="K484" s="14">
        <v>0</v>
      </c>
      <c r="L484" s="13"/>
      <c r="M484" s="14">
        <v>0</v>
      </c>
      <c r="N484" s="13"/>
      <c r="O484" s="14">
        <v>-1389.58</v>
      </c>
      <c r="P484" s="13"/>
      <c r="Q484" s="14">
        <v>0</v>
      </c>
      <c r="R484" s="11"/>
    </row>
    <row r="485" spans="1:18" ht="12.75" hidden="1" customHeight="1" x14ac:dyDescent="0.2">
      <c r="A485" s="48"/>
      <c r="D485" s="22"/>
      <c r="E485" s="21">
        <f>SUM(E477:E484)</f>
        <v>-27246110.439999998</v>
      </c>
      <c r="F485" s="21"/>
      <c r="G485" s="21">
        <f t="shared" ref="G485:Q485" si="106">SUM(G477:G484)</f>
        <v>-13628887.310000002</v>
      </c>
      <c r="H485" s="21"/>
      <c r="I485" s="21">
        <f t="shared" si="106"/>
        <v>-4930761.4799999995</v>
      </c>
      <c r="J485" s="21"/>
      <c r="K485" s="21">
        <f t="shared" si="106"/>
        <v>-8686461.6500000004</v>
      </c>
      <c r="L485" s="21"/>
      <c r="M485" s="21">
        <f t="shared" si="106"/>
        <v>-3377490.42</v>
      </c>
      <c r="N485" s="21"/>
      <c r="O485" s="21">
        <f t="shared" si="106"/>
        <v>-23868620.019999996</v>
      </c>
      <c r="P485" s="21"/>
      <c r="Q485" s="21">
        <f t="shared" si="106"/>
        <v>0</v>
      </c>
      <c r="R485" s="11"/>
    </row>
    <row r="486" spans="1:18" ht="12.75" hidden="1" customHeight="1" x14ac:dyDescent="0.2"/>
    <row r="487" spans="1:18" ht="12.75" hidden="1" customHeight="1" x14ac:dyDescent="0.2">
      <c r="A487" s="3"/>
    </row>
    <row r="488" spans="1:18" ht="12.75" hidden="1" customHeight="1" x14ac:dyDescent="0.2">
      <c r="D488" s="66"/>
      <c r="E488" s="11"/>
      <c r="F488" s="52"/>
      <c r="G488" s="14"/>
      <c r="H488" s="13"/>
      <c r="I488" s="14"/>
      <c r="J488" s="13"/>
      <c r="K488" s="14"/>
      <c r="L488" s="13"/>
      <c r="M488" s="27"/>
      <c r="N488" s="13"/>
      <c r="O488" s="27"/>
      <c r="P488" s="13"/>
      <c r="Q488" s="14"/>
      <c r="R488" s="11"/>
    </row>
    <row r="489" spans="1:18" ht="12.75" hidden="1" customHeight="1" x14ac:dyDescent="0.2">
      <c r="D489" s="66"/>
      <c r="E489" s="11"/>
      <c r="F489" s="52"/>
      <c r="G489" s="14"/>
      <c r="H489" s="13"/>
      <c r="I489" s="14"/>
      <c r="J489" s="13"/>
      <c r="K489" s="14"/>
      <c r="L489" s="13"/>
      <c r="M489" s="14"/>
      <c r="N489" s="13"/>
      <c r="O489" s="14"/>
      <c r="P489" s="13"/>
      <c r="Q489" s="14"/>
      <c r="R489" s="11"/>
    </row>
    <row r="490" spans="1:18" ht="12.75" customHeight="1" x14ac:dyDescent="0.2">
      <c r="D490" s="66"/>
      <c r="E490" s="11"/>
      <c r="F490" s="52"/>
      <c r="G490" s="14"/>
      <c r="H490" s="13"/>
      <c r="I490" s="14"/>
      <c r="J490" s="13"/>
      <c r="K490" s="14"/>
      <c r="L490" s="13"/>
      <c r="M490" s="14"/>
      <c r="N490" s="13"/>
      <c r="O490" s="14"/>
      <c r="P490" s="13"/>
      <c r="Q490" s="14"/>
      <c r="R490" s="11"/>
    </row>
    <row r="491" spans="1:18" ht="12.75" customHeight="1" x14ac:dyDescent="0.2">
      <c r="D491" s="66"/>
      <c r="E491" s="11"/>
      <c r="F491" s="52"/>
      <c r="G491" s="14"/>
      <c r="H491" s="13"/>
      <c r="I491" s="14"/>
      <c r="J491" s="13"/>
      <c r="K491" s="14"/>
      <c r="L491" s="13"/>
      <c r="M491" s="14"/>
      <c r="N491" s="13"/>
      <c r="O491" s="14"/>
      <c r="P491" s="13"/>
      <c r="Q491" s="14"/>
      <c r="R491" s="11"/>
    </row>
    <row r="492" spans="1:18" ht="12.75" customHeight="1" x14ac:dyDescent="0.2">
      <c r="J492" s="20"/>
      <c r="P492" s="20"/>
    </row>
  </sheetData>
  <phoneticPr fontId="0" type="noConversion"/>
  <printOptions horizontalCentered="1"/>
  <pageMargins left="0.09" right="0" top="0.82" bottom="0.25" header="0.41" footer="0.25"/>
  <pageSetup scale="78" fitToHeight="8" pageOrder="overThenDown" orientation="landscape" r:id="rId1"/>
  <headerFooter alignWithMargins="0">
    <oddHeader>&amp;L
&amp;"Times New Roman,Regular"
   (Dollars in Thousands)&amp;C&amp;"Times New Roman,Regular"
Santa Barbara
CURRENT FUNDS EXPENDITURES BY DEPARTMENT&amp;R
2017-18&amp;"Times New Roman,Regular" Schedule 9-C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9"/>
  <sheetViews>
    <sheetView topLeftCell="A413" workbookViewId="0">
      <selection activeCell="AA431" sqref="AA431"/>
    </sheetView>
  </sheetViews>
  <sheetFormatPr defaultColWidth="8.875" defaultRowHeight="12.75" x14ac:dyDescent="0.2"/>
  <cols>
    <col min="1" max="1" width="2.125" style="23" customWidth="1"/>
    <col min="2" max="2" width="1" style="23" customWidth="1"/>
    <col min="3" max="3" width="1.125" style="23" customWidth="1"/>
    <col min="4" max="4" width="29.25" style="23" bestFit="1" customWidth="1"/>
    <col min="5" max="5" width="12.625" style="25" customWidth="1"/>
    <col min="6" max="6" width="0.875" style="20" customWidth="1"/>
    <col min="7" max="7" width="11" style="25" customWidth="1"/>
    <col min="8" max="8" width="0.875" style="25" customWidth="1"/>
    <col min="9" max="9" width="10.625" style="25" customWidth="1"/>
    <col min="10" max="10" width="0.875" style="25" customWidth="1"/>
    <col min="11" max="11" width="10.625" style="25" customWidth="1"/>
    <col min="12" max="12" width="0.75" style="25" customWidth="1"/>
    <col min="13" max="13" width="10.625" style="25" customWidth="1"/>
    <col min="14" max="14" width="0.875" style="25" customWidth="1"/>
    <col min="15" max="15" width="10.625" style="25" customWidth="1"/>
    <col min="16" max="16" width="0.75" style="25" customWidth="1"/>
    <col min="17" max="17" width="10.625" style="25" customWidth="1"/>
    <col min="18" max="18" width="9.5" style="23" hidden="1" customWidth="1"/>
    <col min="19" max="19" width="9.5" style="23" customWidth="1"/>
    <col min="20" max="20" width="11.125" style="23" customWidth="1"/>
    <col min="21" max="22" width="9.5" style="23" customWidth="1"/>
    <col min="23" max="23" width="16.125" style="23" customWidth="1"/>
    <col min="24" max="214" width="9.5" style="23" customWidth="1"/>
    <col min="215" max="16384" width="8.875" style="23"/>
  </cols>
  <sheetData>
    <row r="1" spans="1:19" ht="21.75" customHeight="1" x14ac:dyDescent="0.2">
      <c r="A1" s="28"/>
      <c r="B1" s="28"/>
      <c r="C1" s="28"/>
      <c r="D1" s="28"/>
      <c r="E1" s="29"/>
      <c r="F1" s="30"/>
      <c r="G1" s="31"/>
      <c r="H1" s="31"/>
      <c r="I1" s="32" t="s">
        <v>0</v>
      </c>
      <c r="J1" s="31"/>
      <c r="K1" s="33"/>
      <c r="L1" s="29"/>
      <c r="M1" s="34"/>
      <c r="N1" s="34"/>
      <c r="O1" s="34" t="s">
        <v>1</v>
      </c>
      <c r="P1" s="34"/>
      <c r="Q1" s="35"/>
    </row>
    <row r="2" spans="1:19" s="36" customFormat="1" ht="33" customHeight="1" x14ac:dyDescent="0.2">
      <c r="E2" s="37" t="s">
        <v>2</v>
      </c>
      <c r="F2" s="38"/>
      <c r="G2" s="39" t="s">
        <v>3</v>
      </c>
      <c r="H2" s="39"/>
      <c r="I2" s="39"/>
      <c r="J2" s="40"/>
      <c r="K2" s="37" t="s">
        <v>4</v>
      </c>
      <c r="L2" s="41"/>
      <c r="M2" s="37" t="s">
        <v>5</v>
      </c>
      <c r="N2" s="42"/>
      <c r="O2" s="43" t="s">
        <v>6</v>
      </c>
      <c r="P2" s="42"/>
      <c r="Q2" s="44" t="s">
        <v>7</v>
      </c>
    </row>
    <row r="3" spans="1:19" ht="17.25" customHeight="1" x14ac:dyDescent="0.2">
      <c r="G3" s="45" t="s">
        <v>8</v>
      </c>
      <c r="H3" s="46"/>
      <c r="I3" s="45" t="s">
        <v>9</v>
      </c>
      <c r="J3" s="2"/>
      <c r="K3" s="47"/>
      <c r="Q3" s="24"/>
    </row>
    <row r="5" spans="1:19" ht="12.75" customHeight="1" x14ac:dyDescent="0.2">
      <c r="A5" s="3" t="s">
        <v>10</v>
      </c>
      <c r="B5" s="4"/>
    </row>
    <row r="6" spans="1:19" ht="12.75" customHeight="1" x14ac:dyDescent="0.2">
      <c r="A6" s="48"/>
    </row>
    <row r="7" spans="1:19" ht="12.75" customHeight="1" x14ac:dyDescent="0.2">
      <c r="A7" s="18"/>
      <c r="B7" s="17" t="s">
        <v>11</v>
      </c>
      <c r="E7" s="9">
        <f>G7+I7+K7</f>
        <v>2788967.34</v>
      </c>
      <c r="F7" s="8"/>
      <c r="G7" s="9">
        <v>2621566.29</v>
      </c>
      <c r="H7" s="10"/>
      <c r="I7" s="9">
        <v>7121.86</v>
      </c>
      <c r="J7" s="10"/>
      <c r="K7" s="9">
        <v>160279.19</v>
      </c>
      <c r="L7" s="10"/>
      <c r="M7" s="9">
        <v>1772386.24</v>
      </c>
      <c r="N7" s="10"/>
      <c r="O7" s="9">
        <v>1015794.1</v>
      </c>
      <c r="P7" s="10"/>
      <c r="Q7" s="9">
        <v>-787</v>
      </c>
      <c r="R7" s="11">
        <f>E7-M7-O7-Q7</f>
        <v>1573.9999999998836</v>
      </c>
      <c r="S7" s="14">
        <f>E7-M7-O7+Q7</f>
        <v>-1.1641532182693481E-10</v>
      </c>
    </row>
    <row r="8" spans="1:19" ht="12.75" customHeight="1" x14ac:dyDescent="0.2">
      <c r="A8" s="17"/>
      <c r="E8" s="49"/>
      <c r="G8" s="50"/>
      <c r="I8" s="50"/>
      <c r="K8" s="50"/>
      <c r="M8" s="50"/>
      <c r="O8" s="50"/>
      <c r="Q8" s="50"/>
    </row>
    <row r="9" spans="1:19" ht="12.75" customHeight="1" x14ac:dyDescent="0.2">
      <c r="A9" s="17"/>
      <c r="B9" s="17" t="s">
        <v>14</v>
      </c>
      <c r="E9" s="11">
        <f>G9+I9+K9</f>
        <v>0</v>
      </c>
      <c r="F9" s="12"/>
      <c r="G9" s="14">
        <v>0</v>
      </c>
      <c r="H9" s="13"/>
      <c r="I9" s="14">
        <v>0</v>
      </c>
      <c r="J9" s="13"/>
      <c r="K9" s="14">
        <v>0</v>
      </c>
      <c r="L9" s="13"/>
      <c r="M9" s="14">
        <v>0</v>
      </c>
      <c r="N9" s="13"/>
      <c r="O9" s="14">
        <v>0</v>
      </c>
      <c r="P9" s="13"/>
      <c r="Q9" s="14">
        <v>0</v>
      </c>
      <c r="R9" s="11">
        <f>E9-M9-O9-Q9</f>
        <v>0</v>
      </c>
      <c r="S9" s="14">
        <f>E9-M9-O9+Q9</f>
        <v>0</v>
      </c>
    </row>
    <row r="10" spans="1:19" ht="12.75" customHeight="1" x14ac:dyDescent="0.2">
      <c r="A10" s="17"/>
      <c r="E10" s="49"/>
      <c r="G10" s="50"/>
      <c r="I10" s="50"/>
      <c r="K10" s="50"/>
      <c r="M10" s="50"/>
      <c r="O10" s="50"/>
      <c r="Q10" s="50"/>
    </row>
    <row r="11" spans="1:19" ht="12.75" customHeight="1" x14ac:dyDescent="0.2">
      <c r="A11" s="17"/>
      <c r="B11" s="17" t="s">
        <v>15</v>
      </c>
    </row>
    <row r="12" spans="1:19" ht="12.75" customHeight="1" x14ac:dyDescent="0.2">
      <c r="A12" s="17"/>
      <c r="B12" s="18"/>
      <c r="C12" s="17" t="s">
        <v>16</v>
      </c>
      <c r="D12" s="17"/>
      <c r="E12" s="19">
        <f>G12+I12+K12</f>
        <v>148301.4</v>
      </c>
      <c r="G12" s="15">
        <v>0</v>
      </c>
      <c r="H12" s="13"/>
      <c r="I12" s="15">
        <v>148301.4</v>
      </c>
      <c r="J12" s="13"/>
      <c r="K12" s="15">
        <v>0</v>
      </c>
      <c r="L12" s="13"/>
      <c r="M12" s="15">
        <v>99206.63</v>
      </c>
      <c r="N12" s="13"/>
      <c r="O12" s="15">
        <v>49094.77</v>
      </c>
      <c r="P12" s="13"/>
      <c r="Q12" s="15">
        <v>0</v>
      </c>
      <c r="R12" s="11">
        <f>E12-M12-O12-Q12</f>
        <v>-7.2759576141834259E-12</v>
      </c>
      <c r="S12" s="14">
        <f>E12-M12-O12+Q12</f>
        <v>-7.2759576141834259E-12</v>
      </c>
    </row>
    <row r="13" spans="1:19" ht="12.75" customHeight="1" x14ac:dyDescent="0.2">
      <c r="A13" s="17"/>
      <c r="B13" s="18"/>
    </row>
    <row r="14" spans="1:19" ht="12.75" customHeight="1" x14ac:dyDescent="0.2">
      <c r="A14" s="18"/>
      <c r="B14" s="18"/>
      <c r="C14" s="18"/>
      <c r="D14" s="17" t="s">
        <v>253</v>
      </c>
      <c r="E14" s="19">
        <f>SUM(E7:E12)</f>
        <v>2937268.7399999998</v>
      </c>
      <c r="G14" s="19">
        <f>SUM(G7:G12)</f>
        <v>2621566.29</v>
      </c>
      <c r="H14" s="51"/>
      <c r="I14" s="19">
        <f>SUM(I7:I12)</f>
        <v>155423.25999999998</v>
      </c>
      <c r="J14" s="51"/>
      <c r="K14" s="19">
        <f>SUM(K7:K12)</f>
        <v>160279.19</v>
      </c>
      <c r="L14" s="51"/>
      <c r="M14" s="19">
        <f>SUM(M7:M12)</f>
        <v>1871592.87</v>
      </c>
      <c r="N14" s="51"/>
      <c r="O14" s="19">
        <f>SUM(O7:O12)</f>
        <v>1064888.8699999999</v>
      </c>
      <c r="Q14" s="19">
        <f>SUM(Q7:Q12)</f>
        <v>-787</v>
      </c>
      <c r="R14" s="11">
        <f>E14-M14-O14-Q14</f>
        <v>1573.9999999997672</v>
      </c>
      <c r="S14" s="14">
        <f>E14-M14-O14+Q14</f>
        <v>-2.3283064365386963E-10</v>
      </c>
    </row>
    <row r="15" spans="1:19" ht="12.75" customHeight="1" x14ac:dyDescent="0.2">
      <c r="A15" s="48"/>
    </row>
    <row r="16" spans="1:19" ht="12.75" customHeight="1" x14ac:dyDescent="0.2">
      <c r="A16" s="3" t="s">
        <v>254</v>
      </c>
      <c r="B16" s="4"/>
    </row>
    <row r="17" spans="1:19" ht="12.75" customHeight="1" x14ac:dyDescent="0.2">
      <c r="A17" s="48"/>
      <c r="B17" s="5"/>
    </row>
    <row r="18" spans="1:19" ht="12.75" customHeight="1" x14ac:dyDescent="0.2">
      <c r="A18" s="18"/>
      <c r="B18" s="17" t="s">
        <v>11</v>
      </c>
    </row>
    <row r="19" spans="1:19" ht="12.75" customHeight="1" x14ac:dyDescent="0.2">
      <c r="A19" s="18"/>
      <c r="B19" s="18"/>
      <c r="C19" s="17" t="s">
        <v>12</v>
      </c>
      <c r="D19" s="17"/>
      <c r="E19" s="11">
        <f>G19+I19+K19</f>
        <v>10959202.819999998</v>
      </c>
      <c r="F19" s="12"/>
      <c r="G19" s="14">
        <v>10077599.35</v>
      </c>
      <c r="H19" s="13"/>
      <c r="I19" s="14">
        <v>459574.77</v>
      </c>
      <c r="J19" s="13"/>
      <c r="K19" s="14">
        <v>422028.7</v>
      </c>
      <c r="L19" s="13"/>
      <c r="M19" s="14">
        <v>7510269.3099999996</v>
      </c>
      <c r="N19" s="13"/>
      <c r="O19" s="14">
        <v>3533527.51</v>
      </c>
      <c r="P19" s="13"/>
      <c r="Q19" s="14">
        <v>84594</v>
      </c>
      <c r="R19" s="11">
        <f>E19-M19-O19-Q19</f>
        <v>-169188.00000000093</v>
      </c>
      <c r="S19" s="14">
        <f t="shared" ref="S19:S20" si="0">E19-M19-O19+Q19</f>
        <v>-9.3132257461547852E-10</v>
      </c>
    </row>
    <row r="20" spans="1:19" ht="12.75" customHeight="1" x14ac:dyDescent="0.2">
      <c r="A20" s="18"/>
      <c r="B20" s="18"/>
      <c r="C20" s="17" t="s">
        <v>13</v>
      </c>
      <c r="D20" s="17"/>
      <c r="E20" s="19">
        <f>G20+I20+K20</f>
        <v>1983225.5399999998</v>
      </c>
      <c r="G20" s="15">
        <v>1891962.92</v>
      </c>
      <c r="H20" s="13"/>
      <c r="I20" s="15">
        <v>5503.47</v>
      </c>
      <c r="J20" s="13"/>
      <c r="K20" s="15">
        <v>85759.15</v>
      </c>
      <c r="L20" s="13"/>
      <c r="M20" s="15">
        <v>1317259.1200000001</v>
      </c>
      <c r="N20" s="13"/>
      <c r="O20" s="15">
        <v>665522.42000000004</v>
      </c>
      <c r="P20" s="13"/>
      <c r="Q20" s="15">
        <v>-444</v>
      </c>
      <c r="R20" s="11">
        <f>E20-M20-O20-Q20</f>
        <v>887.99999999965075</v>
      </c>
      <c r="S20" s="14">
        <f t="shared" si="0"/>
        <v>-3.4924596548080444E-10</v>
      </c>
    </row>
    <row r="21" spans="1:19" ht="12.75" customHeight="1" x14ac:dyDescent="0.2">
      <c r="A21" s="18"/>
      <c r="B21" s="48"/>
    </row>
    <row r="22" spans="1:19" ht="12.75" customHeight="1" x14ac:dyDescent="0.2">
      <c r="A22" s="18"/>
      <c r="B22" s="18"/>
      <c r="C22" s="18"/>
      <c r="D22" s="17" t="s">
        <v>2</v>
      </c>
      <c r="E22" s="19">
        <f>G22+I22+K22</f>
        <v>12942428.359999999</v>
      </c>
      <c r="G22" s="19">
        <f>SUM(G19:G21)</f>
        <v>11969562.27</v>
      </c>
      <c r="I22" s="19">
        <f>SUM(I19:I21)</f>
        <v>465078.24</v>
      </c>
      <c r="K22" s="19">
        <f>SUM(K19:K21)</f>
        <v>507787.85</v>
      </c>
      <c r="M22" s="19">
        <f>SUM(M19:M21)</f>
        <v>8827528.4299999997</v>
      </c>
      <c r="O22" s="19">
        <f>SUM(O19:O21)</f>
        <v>4199049.93</v>
      </c>
      <c r="Q22" s="19">
        <f>SUM(Q19:Q21)</f>
        <v>84150</v>
      </c>
      <c r="R22" s="11">
        <f>E22-M22-O22-Q22</f>
        <v>-168300</v>
      </c>
      <c r="S22" s="14">
        <f>E22-M22-O22+Q22</f>
        <v>0</v>
      </c>
    </row>
    <row r="23" spans="1:19" ht="12.75" customHeight="1" x14ac:dyDescent="0.2">
      <c r="A23" s="48"/>
    </row>
    <row r="24" spans="1:19" ht="12.75" customHeight="1" x14ac:dyDescent="0.2">
      <c r="A24" s="18"/>
      <c r="B24" s="17" t="s">
        <v>14</v>
      </c>
      <c r="E24" s="16">
        <f>G24+I24+K24</f>
        <v>1915149.9100000001</v>
      </c>
      <c r="G24" s="15">
        <v>75460.100000000006</v>
      </c>
      <c r="H24" s="13"/>
      <c r="I24" s="15">
        <v>100100.01999999999</v>
      </c>
      <c r="J24" s="13"/>
      <c r="K24" s="15">
        <v>1739589.79</v>
      </c>
      <c r="L24" s="13"/>
      <c r="M24" s="15">
        <v>988652.74</v>
      </c>
      <c r="N24" s="13"/>
      <c r="O24" s="15">
        <v>926097.17</v>
      </c>
      <c r="P24" s="13"/>
      <c r="Q24" s="15">
        <v>-400</v>
      </c>
      <c r="R24" s="11">
        <f>E24-M24-O24-Q24</f>
        <v>800.00000000011642</v>
      </c>
      <c r="S24" s="14">
        <f>E24-M24-O24+Q24</f>
        <v>1.1641532182693481E-10</v>
      </c>
    </row>
    <row r="25" spans="1:19" ht="12.75" customHeight="1" x14ac:dyDescent="0.2">
      <c r="A25" s="48"/>
    </row>
    <row r="26" spans="1:19" ht="12.75" customHeight="1" x14ac:dyDescent="0.2">
      <c r="A26" s="18"/>
      <c r="B26" s="17" t="s">
        <v>15</v>
      </c>
    </row>
    <row r="27" spans="1:19" ht="12.75" customHeight="1" x14ac:dyDescent="0.2">
      <c r="A27" s="18"/>
      <c r="B27" s="18"/>
      <c r="C27" s="17" t="s">
        <v>16</v>
      </c>
      <c r="D27" s="17"/>
      <c r="E27" s="16">
        <f>G27+I27+K27</f>
        <v>429268.62</v>
      </c>
      <c r="G27" s="15">
        <v>0</v>
      </c>
      <c r="H27" s="13"/>
      <c r="I27" s="15">
        <v>429268.62</v>
      </c>
      <c r="J27" s="13"/>
      <c r="K27" s="15">
        <v>0</v>
      </c>
      <c r="L27" s="13"/>
      <c r="M27" s="15">
        <v>265785.75</v>
      </c>
      <c r="N27" s="13"/>
      <c r="O27" s="15">
        <v>163107.87</v>
      </c>
      <c r="P27" s="13"/>
      <c r="Q27" s="15">
        <v>-375</v>
      </c>
      <c r="R27" s="11">
        <f>E27-M27-O27-Q27</f>
        <v>750</v>
      </c>
      <c r="S27" s="14">
        <f>E27-M27-O27+Q27</f>
        <v>0</v>
      </c>
    </row>
    <row r="28" spans="1:19" ht="12.75" customHeight="1" x14ac:dyDescent="0.2">
      <c r="A28" s="48"/>
      <c r="B28" s="18"/>
    </row>
    <row r="29" spans="1:19" ht="12.75" customHeight="1" x14ac:dyDescent="0.2">
      <c r="A29" s="18"/>
      <c r="B29" s="18"/>
      <c r="C29" s="18"/>
      <c r="D29" s="17" t="s">
        <v>17</v>
      </c>
    </row>
    <row r="30" spans="1:19" ht="12.75" customHeight="1" x14ac:dyDescent="0.2">
      <c r="A30" s="18"/>
      <c r="B30" s="18"/>
      <c r="C30" s="18"/>
      <c r="D30" s="17" t="s">
        <v>18</v>
      </c>
      <c r="E30" s="19">
        <f>E22+E24+E27</f>
        <v>15286846.889999999</v>
      </c>
      <c r="G30" s="19">
        <f>G22+G24+G27</f>
        <v>12045022.369999999</v>
      </c>
      <c r="I30" s="19">
        <f>I22+I24+I27</f>
        <v>994446.88</v>
      </c>
      <c r="K30" s="19">
        <f>K22+K24+K27</f>
        <v>2247377.64</v>
      </c>
      <c r="M30" s="19">
        <f>M22+M24+M27</f>
        <v>10081966.92</v>
      </c>
      <c r="O30" s="19">
        <f>O22+O24+O27</f>
        <v>5288254.97</v>
      </c>
      <c r="Q30" s="19">
        <f>Q22+Q24+Q27</f>
        <v>83375</v>
      </c>
      <c r="R30" s="11">
        <f>E30-M30-O30-Q30</f>
        <v>-166750.00000000093</v>
      </c>
      <c r="S30" s="14">
        <f>E30-M30-O30+Q30</f>
        <v>-9.3132257461547852E-10</v>
      </c>
    </row>
    <row r="31" spans="1:19" ht="12.75" customHeight="1" x14ac:dyDescent="0.2">
      <c r="A31" s="48"/>
      <c r="E31" s="24" t="s">
        <v>19</v>
      </c>
    </row>
    <row r="32" spans="1:19" ht="12.75" customHeight="1" x14ac:dyDescent="0.2">
      <c r="A32" s="3" t="s">
        <v>250</v>
      </c>
      <c r="B32" s="4"/>
    </row>
    <row r="33" spans="1:19" ht="12.75" customHeight="1" x14ac:dyDescent="0.2">
      <c r="A33" s="48"/>
    </row>
    <row r="34" spans="1:19" ht="12.75" customHeight="1" x14ac:dyDescent="0.2">
      <c r="A34" s="18"/>
      <c r="B34" s="17" t="s">
        <v>11</v>
      </c>
    </row>
    <row r="35" spans="1:19" ht="12.75" customHeight="1" x14ac:dyDescent="0.2">
      <c r="A35" s="18"/>
      <c r="B35" s="18"/>
      <c r="C35" s="17" t="s">
        <v>20</v>
      </c>
      <c r="D35" s="17"/>
      <c r="E35" s="24">
        <f t="shared" ref="E35:E40" si="1">SUM(G35:K35)</f>
        <v>6736648.1600000001</v>
      </c>
      <c r="G35" s="14">
        <v>6032234.54</v>
      </c>
      <c r="H35" s="13"/>
      <c r="I35" s="14">
        <v>97210.7</v>
      </c>
      <c r="J35" s="13"/>
      <c r="K35" s="14">
        <v>607202.92000000004</v>
      </c>
      <c r="L35" s="13"/>
      <c r="M35" s="14">
        <v>4304994.0599999996</v>
      </c>
      <c r="N35" s="13"/>
      <c r="O35" s="14">
        <v>2731423.28</v>
      </c>
      <c r="P35" s="13"/>
      <c r="Q35" s="14">
        <v>299769.18</v>
      </c>
      <c r="R35" s="11">
        <f t="shared" ref="R35:R40" si="2">E35-M35-O35-Q35</f>
        <v>-599538.35999999917</v>
      </c>
      <c r="S35" s="14">
        <f t="shared" ref="S35:S41" si="3">E35-M35-O35+Q35</f>
        <v>7.5669959187507629E-10</v>
      </c>
    </row>
    <row r="36" spans="1:19" ht="12.75" customHeight="1" x14ac:dyDescent="0.2">
      <c r="A36" s="18"/>
      <c r="B36" s="18"/>
      <c r="C36" s="17" t="s">
        <v>21</v>
      </c>
      <c r="D36" s="17"/>
      <c r="E36" s="24">
        <f t="shared" si="1"/>
        <v>10490939.289999999</v>
      </c>
      <c r="G36" s="14">
        <v>9761932.6999999993</v>
      </c>
      <c r="H36" s="13"/>
      <c r="I36" s="14">
        <v>215761.82</v>
      </c>
      <c r="J36" s="13"/>
      <c r="K36" s="14">
        <v>513244.77</v>
      </c>
      <c r="L36" s="13"/>
      <c r="M36" s="14">
        <v>7431418.5</v>
      </c>
      <c r="N36" s="13"/>
      <c r="O36" s="14">
        <v>3059270.79</v>
      </c>
      <c r="P36" s="13"/>
      <c r="Q36" s="14">
        <v>-250</v>
      </c>
      <c r="R36" s="11">
        <f t="shared" si="2"/>
        <v>499.99999999906868</v>
      </c>
      <c r="S36" s="14">
        <f t="shared" si="3"/>
        <v>-9.3132257461547852E-10</v>
      </c>
    </row>
    <row r="37" spans="1:19" ht="12.75" customHeight="1" x14ac:dyDescent="0.2">
      <c r="A37" s="18"/>
      <c r="B37" s="18"/>
      <c r="C37" s="17" t="s">
        <v>22</v>
      </c>
      <c r="D37" s="17"/>
      <c r="E37" s="24">
        <f t="shared" si="1"/>
        <v>17707860.870000001</v>
      </c>
      <c r="G37" s="14">
        <v>12822106.27</v>
      </c>
      <c r="H37" s="13"/>
      <c r="I37" s="14">
        <v>4068303.53</v>
      </c>
      <c r="J37" s="13"/>
      <c r="K37" s="14">
        <v>817451.07</v>
      </c>
      <c r="L37" s="13"/>
      <c r="M37" s="14">
        <v>10779148.82</v>
      </c>
      <c r="N37" s="13"/>
      <c r="O37" s="14">
        <v>10767979.17</v>
      </c>
      <c r="P37" s="13"/>
      <c r="Q37" s="14">
        <v>3839267.12</v>
      </c>
      <c r="R37" s="11">
        <f t="shared" si="2"/>
        <v>-7678534.2399999993</v>
      </c>
      <c r="S37" s="14">
        <f t="shared" si="3"/>
        <v>0</v>
      </c>
    </row>
    <row r="38" spans="1:19" ht="12.75" customHeight="1" x14ac:dyDescent="0.2">
      <c r="A38" s="18"/>
      <c r="B38" s="18"/>
      <c r="C38" s="17" t="s">
        <v>23</v>
      </c>
      <c r="D38" s="17"/>
      <c r="E38" s="24">
        <f t="shared" si="1"/>
        <v>44987.689999999995</v>
      </c>
      <c r="G38" s="14">
        <v>44005.59</v>
      </c>
      <c r="H38" s="13"/>
      <c r="I38" s="14">
        <v>0</v>
      </c>
      <c r="J38" s="13"/>
      <c r="K38" s="14">
        <v>982.1</v>
      </c>
      <c r="L38" s="13"/>
      <c r="M38" s="14">
        <v>0</v>
      </c>
      <c r="N38" s="13"/>
      <c r="O38" s="14">
        <v>44971.69</v>
      </c>
      <c r="P38" s="13"/>
      <c r="Q38" s="14">
        <v>-16</v>
      </c>
      <c r="R38" s="11">
        <f t="shared" si="2"/>
        <v>31.999999999992724</v>
      </c>
      <c r="S38" s="14">
        <f t="shared" si="3"/>
        <v>-7.2759576141834259E-12</v>
      </c>
    </row>
    <row r="39" spans="1:19" ht="12.75" customHeight="1" x14ac:dyDescent="0.2">
      <c r="A39" s="18"/>
      <c r="B39" s="18"/>
      <c r="C39" s="17" t="s">
        <v>24</v>
      </c>
      <c r="D39" s="17"/>
      <c r="E39" s="49">
        <f t="shared" si="1"/>
        <v>10055028.370000001</v>
      </c>
      <c r="G39" s="14">
        <v>8644243.5199999996</v>
      </c>
      <c r="H39" s="13"/>
      <c r="I39" s="14">
        <v>1178056.1200000001</v>
      </c>
      <c r="J39" s="13"/>
      <c r="K39" s="14">
        <v>232728.73</v>
      </c>
      <c r="L39" s="13"/>
      <c r="M39" s="14">
        <v>6345284.4800000004</v>
      </c>
      <c r="N39" s="13"/>
      <c r="O39" s="14">
        <v>5334400.76</v>
      </c>
      <c r="P39" s="13"/>
      <c r="Q39" s="14">
        <v>1624656.87</v>
      </c>
      <c r="R39" s="11">
        <f t="shared" si="2"/>
        <v>-3249313.7399999993</v>
      </c>
      <c r="S39" s="14">
        <f t="shared" si="3"/>
        <v>0</v>
      </c>
    </row>
    <row r="40" spans="1:19" ht="12.75" customHeight="1" x14ac:dyDescent="0.2">
      <c r="A40" s="18"/>
      <c r="B40" s="18"/>
      <c r="C40" s="17" t="s">
        <v>236</v>
      </c>
      <c r="D40" s="17"/>
      <c r="E40" s="49">
        <f t="shared" si="1"/>
        <v>75632.160000000003</v>
      </c>
      <c r="G40" s="14">
        <v>0</v>
      </c>
      <c r="H40" s="13"/>
      <c r="I40" s="14">
        <v>0</v>
      </c>
      <c r="J40" s="13"/>
      <c r="K40" s="14">
        <v>75632.160000000003</v>
      </c>
      <c r="L40" s="13"/>
      <c r="M40" s="14">
        <v>71922.22</v>
      </c>
      <c r="N40" s="13"/>
      <c r="O40" s="14">
        <v>3709.94</v>
      </c>
      <c r="P40" s="13"/>
      <c r="Q40" s="14">
        <v>0</v>
      </c>
      <c r="R40" s="11">
        <f t="shared" si="2"/>
        <v>2.2737367544323206E-12</v>
      </c>
      <c r="S40" s="14">
        <f t="shared" si="3"/>
        <v>2.2737367544323206E-12</v>
      </c>
    </row>
    <row r="41" spans="1:19" ht="12.75" customHeight="1" x14ac:dyDescent="0.2">
      <c r="A41" s="18"/>
      <c r="B41" s="18"/>
      <c r="C41" s="17" t="s">
        <v>25</v>
      </c>
      <c r="D41" s="17"/>
      <c r="E41" s="16">
        <f>G41+I41+K41</f>
        <v>8492536.5600000005</v>
      </c>
      <c r="G41" s="15">
        <v>7746239.9199999999</v>
      </c>
      <c r="H41" s="13"/>
      <c r="I41" s="15">
        <v>354372.95</v>
      </c>
      <c r="J41" s="13"/>
      <c r="K41" s="15">
        <v>391923.69</v>
      </c>
      <c r="L41" s="13"/>
      <c r="M41" s="15">
        <v>5425735.3600000003</v>
      </c>
      <c r="N41" s="13"/>
      <c r="O41" s="15">
        <v>3064933.03</v>
      </c>
      <c r="P41" s="13"/>
      <c r="Q41" s="15">
        <v>-1868.17</v>
      </c>
      <c r="R41" s="11">
        <f>E41-M41-O41-Q41</f>
        <v>3736.3400000003912</v>
      </c>
      <c r="S41" s="14">
        <f t="shared" si="3"/>
        <v>3.9108272176235914E-10</v>
      </c>
    </row>
    <row r="42" spans="1:19" ht="12.75" customHeight="1" x14ac:dyDescent="0.2">
      <c r="A42" s="48"/>
    </row>
    <row r="43" spans="1:19" ht="12.75" customHeight="1" x14ac:dyDescent="0.2">
      <c r="A43" s="18"/>
      <c r="B43" s="18"/>
      <c r="C43" s="18"/>
      <c r="D43" s="17" t="s">
        <v>2</v>
      </c>
      <c r="E43" s="19">
        <f>SUM(E35:E41)</f>
        <v>53603633.099999994</v>
      </c>
      <c r="G43" s="19">
        <f>SUM(G35:G41)</f>
        <v>45050762.539999999</v>
      </c>
      <c r="I43" s="19">
        <f>SUM(I35:I41)</f>
        <v>5913705.1200000001</v>
      </c>
      <c r="K43" s="19">
        <f>SUM(K35:K41)</f>
        <v>2639165.4399999999</v>
      </c>
      <c r="M43" s="19">
        <f>SUM(M35:M41)</f>
        <v>34358503.439999998</v>
      </c>
      <c r="O43" s="19">
        <f>SUM(O35:O41)</f>
        <v>25006688.66</v>
      </c>
      <c r="Q43" s="19">
        <f>SUM(Q35:Q41)</f>
        <v>5761559</v>
      </c>
      <c r="R43" s="11">
        <f>E43-M43-O43-Q43</f>
        <v>-11523118.000000004</v>
      </c>
      <c r="S43" s="14">
        <f>E43-M43-O43+Q43</f>
        <v>0</v>
      </c>
    </row>
    <row r="44" spans="1:19" ht="12.75" customHeight="1" x14ac:dyDescent="0.2">
      <c r="A44" s="48"/>
    </row>
    <row r="45" spans="1:19" ht="12.75" customHeight="1" x14ac:dyDescent="0.2">
      <c r="A45" s="18"/>
      <c r="B45" s="17" t="s">
        <v>14</v>
      </c>
    </row>
    <row r="46" spans="1:19" ht="12.75" customHeight="1" x14ac:dyDescent="0.2">
      <c r="A46" s="18"/>
      <c r="B46" s="18"/>
      <c r="C46" s="17" t="s">
        <v>20</v>
      </c>
      <c r="D46" s="18"/>
      <c r="E46" s="24">
        <f t="shared" ref="E46:E56" si="4">SUM(G46:K46)</f>
        <v>5672921.8300000001</v>
      </c>
      <c r="G46" s="14">
        <v>184461.35</v>
      </c>
      <c r="H46" s="13"/>
      <c r="I46" s="14">
        <v>61090.97</v>
      </c>
      <c r="J46" s="13"/>
      <c r="K46" s="14">
        <v>5427369.5099999998</v>
      </c>
      <c r="L46" s="13"/>
      <c r="M46" s="14">
        <v>2663762.84</v>
      </c>
      <c r="N46" s="13"/>
      <c r="O46" s="14">
        <v>3008842.99</v>
      </c>
      <c r="P46" s="13"/>
      <c r="Q46" s="14">
        <v>-316</v>
      </c>
      <c r="R46" s="11">
        <f t="shared" ref="R46:R55" si="5">E46-M46-O46-Q46</f>
        <v>632</v>
      </c>
      <c r="S46" s="14">
        <f t="shared" ref="S46:S57" si="6">E46-M46-O46+Q46</f>
        <v>0</v>
      </c>
    </row>
    <row r="47" spans="1:19" ht="12.75" customHeight="1" x14ac:dyDescent="0.2">
      <c r="A47" s="18"/>
      <c r="B47" s="18"/>
      <c r="C47" s="17" t="s">
        <v>21</v>
      </c>
      <c r="D47" s="17"/>
      <c r="E47" s="24">
        <f t="shared" si="4"/>
        <v>8401972</v>
      </c>
      <c r="G47" s="14">
        <v>143579.72</v>
      </c>
      <c r="H47" s="13"/>
      <c r="I47" s="14">
        <v>186970.03</v>
      </c>
      <c r="J47" s="13"/>
      <c r="K47" s="14">
        <v>8071422.25</v>
      </c>
      <c r="L47" s="13"/>
      <c r="M47" s="14">
        <v>4288068.09</v>
      </c>
      <c r="N47" s="13"/>
      <c r="O47" s="14">
        <v>4113057.91</v>
      </c>
      <c r="P47" s="13"/>
      <c r="Q47" s="14">
        <v>-846</v>
      </c>
      <c r="R47" s="11">
        <f t="shared" si="5"/>
        <v>1692</v>
      </c>
      <c r="S47" s="14">
        <f t="shared" si="6"/>
        <v>0</v>
      </c>
    </row>
    <row r="48" spans="1:19" ht="12.75" customHeight="1" x14ac:dyDescent="0.2">
      <c r="A48" s="18"/>
      <c r="B48" s="18"/>
      <c r="C48" s="17" t="s">
        <v>26</v>
      </c>
      <c r="D48" s="17"/>
      <c r="E48" s="24">
        <f t="shared" si="4"/>
        <v>0</v>
      </c>
      <c r="G48" s="14"/>
      <c r="H48" s="13"/>
      <c r="I48" s="14"/>
      <c r="J48" s="13"/>
      <c r="K48" s="14"/>
      <c r="L48" s="13"/>
      <c r="M48" s="14"/>
      <c r="N48" s="13"/>
      <c r="O48" s="14"/>
      <c r="P48" s="13"/>
      <c r="Q48" s="14"/>
      <c r="R48" s="11">
        <f t="shared" si="5"/>
        <v>0</v>
      </c>
      <c r="S48" s="14">
        <f t="shared" si="6"/>
        <v>0</v>
      </c>
    </row>
    <row r="49" spans="1:19" ht="12.75" customHeight="1" x14ac:dyDescent="0.2">
      <c r="A49" s="18"/>
      <c r="B49" s="18"/>
      <c r="C49" s="17" t="s">
        <v>22</v>
      </c>
      <c r="D49" s="17"/>
      <c r="E49" s="24">
        <f t="shared" si="4"/>
        <v>14715679.32</v>
      </c>
      <c r="G49" s="14">
        <v>28680.04</v>
      </c>
      <c r="H49" s="13"/>
      <c r="I49" s="14">
        <v>624833.28000000003</v>
      </c>
      <c r="J49" s="13"/>
      <c r="K49" s="14">
        <v>14062166</v>
      </c>
      <c r="L49" s="13"/>
      <c r="M49" s="14">
        <v>6828370.5599999996</v>
      </c>
      <c r="N49" s="13"/>
      <c r="O49" s="14">
        <v>7886466.7599999998</v>
      </c>
      <c r="P49" s="13"/>
      <c r="Q49" s="14">
        <v>-842</v>
      </c>
      <c r="R49" s="11">
        <f t="shared" si="5"/>
        <v>1684.0000000009313</v>
      </c>
      <c r="S49" s="14">
        <f t="shared" si="6"/>
        <v>9.3132257461547852E-10</v>
      </c>
    </row>
    <row r="50" spans="1:19" ht="12.75" customHeight="1" x14ac:dyDescent="0.2">
      <c r="A50" s="18"/>
      <c r="B50" s="18"/>
      <c r="C50" s="17" t="s">
        <v>278</v>
      </c>
      <c r="D50" s="17"/>
      <c r="E50" s="24">
        <f t="shared" si="4"/>
        <v>53422.020000000004</v>
      </c>
      <c r="G50" s="14">
        <v>25776.82</v>
      </c>
      <c r="H50" s="13"/>
      <c r="I50" s="14">
        <v>27645.200000000001</v>
      </c>
      <c r="J50" s="13"/>
      <c r="K50" s="14">
        <v>0</v>
      </c>
      <c r="L50" s="13"/>
      <c r="M50" s="14">
        <v>31702.05</v>
      </c>
      <c r="N50" s="13"/>
      <c r="O50" s="14">
        <v>21719.97</v>
      </c>
      <c r="P50" s="13"/>
      <c r="Q50" s="14">
        <v>0</v>
      </c>
      <c r="R50" s="11"/>
      <c r="S50" s="14"/>
    </row>
    <row r="51" spans="1:19" ht="12.75" customHeight="1" x14ac:dyDescent="0.2">
      <c r="A51" s="18"/>
      <c r="B51" s="18"/>
      <c r="C51" s="17" t="s">
        <v>255</v>
      </c>
      <c r="D51" s="17"/>
      <c r="E51" s="24">
        <f>SUM(G51:K51)</f>
        <v>9365533.7100000009</v>
      </c>
      <c r="G51" s="14">
        <v>197297.87</v>
      </c>
      <c r="H51" s="13"/>
      <c r="I51" s="14">
        <v>103446.13</v>
      </c>
      <c r="J51" s="13"/>
      <c r="K51" s="14">
        <v>9064789.7100000009</v>
      </c>
      <c r="L51" s="13"/>
      <c r="M51" s="14">
        <v>4320891.13</v>
      </c>
      <c r="N51" s="13"/>
      <c r="O51" s="14">
        <v>5043652.58</v>
      </c>
      <c r="P51" s="13"/>
      <c r="Q51" s="14">
        <v>-990</v>
      </c>
      <c r="R51" s="11">
        <f>E51-M51-O51-Q51</f>
        <v>1980.0000000009313</v>
      </c>
      <c r="S51" s="14">
        <f t="shared" si="6"/>
        <v>9.3132257461547852E-10</v>
      </c>
    </row>
    <row r="52" spans="1:19" ht="12.75" customHeight="1" x14ac:dyDescent="0.2">
      <c r="A52" s="18"/>
      <c r="B52" s="18"/>
      <c r="C52" s="17" t="s">
        <v>24</v>
      </c>
      <c r="D52" s="17"/>
      <c r="E52" s="49">
        <f t="shared" si="4"/>
        <v>5528286.2199999997</v>
      </c>
      <c r="F52" s="52"/>
      <c r="G52" s="14">
        <v>654094</v>
      </c>
      <c r="H52" s="13"/>
      <c r="I52" s="14">
        <v>571794.17000000004</v>
      </c>
      <c r="J52" s="13"/>
      <c r="K52" s="14">
        <v>4302398.05</v>
      </c>
      <c r="L52" s="13"/>
      <c r="M52" s="14">
        <v>3080701.44</v>
      </c>
      <c r="N52" s="13"/>
      <c r="O52" s="14">
        <v>3215693.2</v>
      </c>
      <c r="P52" s="13"/>
      <c r="Q52" s="14">
        <v>768108.42</v>
      </c>
      <c r="R52" s="11">
        <f t="shared" si="5"/>
        <v>-1536216.8400000003</v>
      </c>
      <c r="S52" s="14">
        <f t="shared" si="6"/>
        <v>0</v>
      </c>
    </row>
    <row r="53" spans="1:19" ht="12.75" customHeight="1" x14ac:dyDescent="0.2">
      <c r="A53" s="18"/>
      <c r="B53" s="18"/>
      <c r="C53" s="17" t="s">
        <v>27</v>
      </c>
      <c r="D53" s="17"/>
      <c r="E53" s="49">
        <f t="shared" si="4"/>
        <v>4196023.96</v>
      </c>
      <c r="G53" s="14">
        <v>21668.22</v>
      </c>
      <c r="H53" s="13"/>
      <c r="I53" s="14">
        <v>26694.69</v>
      </c>
      <c r="J53" s="13"/>
      <c r="K53" s="14">
        <v>4147661.05</v>
      </c>
      <c r="L53" s="13"/>
      <c r="M53" s="14">
        <v>1771370.89</v>
      </c>
      <c r="N53" s="13"/>
      <c r="O53" s="14">
        <v>3247566.07</v>
      </c>
      <c r="P53" s="13"/>
      <c r="Q53" s="14">
        <v>822913</v>
      </c>
      <c r="R53" s="11">
        <f t="shared" si="5"/>
        <v>-1645825.9999999995</v>
      </c>
      <c r="S53" s="14">
        <f t="shared" si="6"/>
        <v>0</v>
      </c>
    </row>
    <row r="54" spans="1:19" ht="12.75" customHeight="1" x14ac:dyDescent="0.2">
      <c r="A54" s="18"/>
      <c r="B54" s="18"/>
      <c r="C54" s="17" t="s">
        <v>236</v>
      </c>
      <c r="D54" s="17"/>
      <c r="E54" s="49">
        <f t="shared" si="4"/>
        <v>3364260.64</v>
      </c>
      <c r="G54" s="14">
        <v>25734.07</v>
      </c>
      <c r="H54" s="13"/>
      <c r="I54" s="14">
        <v>3680.83</v>
      </c>
      <c r="J54" s="13"/>
      <c r="K54" s="14">
        <v>3334845.74</v>
      </c>
      <c r="L54" s="13"/>
      <c r="M54" s="14">
        <v>1807844.51</v>
      </c>
      <c r="N54" s="13"/>
      <c r="O54" s="14">
        <v>1556344.13</v>
      </c>
      <c r="P54" s="13"/>
      <c r="Q54" s="14">
        <v>-72</v>
      </c>
      <c r="R54" s="11">
        <f t="shared" si="5"/>
        <v>144.00000000023283</v>
      </c>
      <c r="S54" s="14">
        <f t="shared" si="6"/>
        <v>2.3283064365386963E-10</v>
      </c>
    </row>
    <row r="55" spans="1:19" ht="12.75" customHeight="1" x14ac:dyDescent="0.2">
      <c r="A55" s="18"/>
      <c r="B55" s="18"/>
      <c r="C55" s="17" t="s">
        <v>25</v>
      </c>
      <c r="D55" s="17"/>
      <c r="E55" s="49">
        <f t="shared" si="4"/>
        <v>1213343.21</v>
      </c>
      <c r="G55" s="14">
        <v>0</v>
      </c>
      <c r="H55" s="13"/>
      <c r="I55" s="14">
        <v>0</v>
      </c>
      <c r="J55" s="13"/>
      <c r="K55" s="14">
        <v>1213343.21</v>
      </c>
      <c r="L55" s="13"/>
      <c r="M55" s="14">
        <v>776022.12</v>
      </c>
      <c r="N55" s="13"/>
      <c r="O55" s="14">
        <v>435424.09</v>
      </c>
      <c r="P55" s="13"/>
      <c r="Q55" s="14">
        <v>-1897</v>
      </c>
      <c r="R55" s="11">
        <f t="shared" si="5"/>
        <v>3793.9999999999418</v>
      </c>
      <c r="S55" s="14">
        <f t="shared" si="6"/>
        <v>-5.8207660913467407E-11</v>
      </c>
    </row>
    <row r="56" spans="1:19" ht="12.75" customHeight="1" x14ac:dyDescent="0.2">
      <c r="A56" s="18"/>
      <c r="B56" s="18"/>
      <c r="C56" s="17" t="s">
        <v>229</v>
      </c>
      <c r="D56" s="17"/>
      <c r="E56" s="49">
        <f t="shared" si="4"/>
        <v>414278.42</v>
      </c>
      <c r="G56" s="14">
        <v>895</v>
      </c>
      <c r="H56" s="13"/>
      <c r="I56" s="14">
        <v>0</v>
      </c>
      <c r="J56" s="13"/>
      <c r="K56" s="14">
        <v>413383.42</v>
      </c>
      <c r="L56" s="13"/>
      <c r="M56" s="14">
        <v>213237.66</v>
      </c>
      <c r="N56" s="13"/>
      <c r="O56" s="14">
        <v>200970.76</v>
      </c>
      <c r="P56" s="13"/>
      <c r="Q56" s="14">
        <v>-70</v>
      </c>
      <c r="R56" s="11"/>
      <c r="S56" s="14">
        <f t="shared" si="6"/>
        <v>-2.9103830456733704E-11</v>
      </c>
    </row>
    <row r="57" spans="1:19" ht="12.75" customHeight="1" x14ac:dyDescent="0.2">
      <c r="A57" s="18"/>
      <c r="B57" s="18"/>
      <c r="C57" s="17" t="s">
        <v>279</v>
      </c>
      <c r="D57" s="1"/>
      <c r="E57" s="16">
        <f>G57+I57+K57</f>
        <v>1843195.87</v>
      </c>
      <c r="G57" s="15">
        <v>0</v>
      </c>
      <c r="H57" s="13"/>
      <c r="I57" s="15">
        <v>0</v>
      </c>
      <c r="J57" s="13"/>
      <c r="K57" s="15">
        <v>1843195.87</v>
      </c>
      <c r="L57" s="13"/>
      <c r="M57" s="15">
        <v>207056.82</v>
      </c>
      <c r="N57" s="13"/>
      <c r="O57" s="15">
        <v>1636139.05</v>
      </c>
      <c r="P57" s="13"/>
      <c r="Q57" s="15">
        <v>0</v>
      </c>
      <c r="R57" s="11">
        <f>E57-M57-O57-Q57</f>
        <v>0</v>
      </c>
      <c r="S57" s="14">
        <f t="shared" si="6"/>
        <v>0</v>
      </c>
    </row>
    <row r="58" spans="1:19" ht="12.75" customHeight="1" x14ac:dyDescent="0.2">
      <c r="A58" s="48"/>
      <c r="J58" s="24"/>
      <c r="L58" s="49"/>
      <c r="N58" s="49"/>
      <c r="P58" s="49"/>
    </row>
    <row r="59" spans="1:19" ht="12.75" customHeight="1" x14ac:dyDescent="0.2">
      <c r="A59" s="18"/>
      <c r="B59" s="18"/>
      <c r="C59" s="18"/>
      <c r="D59" s="17" t="s">
        <v>2</v>
      </c>
      <c r="E59" s="19">
        <f>SUM(E46:E57)</f>
        <v>54768917.199999996</v>
      </c>
      <c r="F59" s="52"/>
      <c r="G59" s="19">
        <f>SUM(G46:G57)</f>
        <v>1282187.0900000001</v>
      </c>
      <c r="I59" s="19">
        <f>SUM(I46:I57)</f>
        <v>1606155.3</v>
      </c>
      <c r="J59" s="24"/>
      <c r="K59" s="19">
        <f>SUM(K46:K57)</f>
        <v>51880574.809999995</v>
      </c>
      <c r="L59" s="49"/>
      <c r="M59" s="19">
        <f>SUM(M46:M57)</f>
        <v>25989028.110000003</v>
      </c>
      <c r="N59" s="49"/>
      <c r="O59" s="19">
        <f>SUM(O46:O57)</f>
        <v>30365877.510000002</v>
      </c>
      <c r="P59" s="49"/>
      <c r="Q59" s="19">
        <f>SUM(Q46:Q57)</f>
        <v>1585988.42</v>
      </c>
      <c r="R59" s="11">
        <f>E59-M59-O59-Q59</f>
        <v>-3171976.8400000092</v>
      </c>
      <c r="S59" s="14">
        <f>E59-M59-O59+Q59</f>
        <v>-9.3132257461547852E-9</v>
      </c>
    </row>
    <row r="60" spans="1:19" ht="12.75" customHeight="1" x14ac:dyDescent="0.2">
      <c r="A60" s="18"/>
      <c r="B60" s="18"/>
      <c r="C60" s="18"/>
      <c r="D60" s="17"/>
      <c r="E60" s="49"/>
      <c r="F60" s="52"/>
      <c r="G60" s="49"/>
      <c r="I60" s="49"/>
      <c r="J60" s="24"/>
      <c r="K60" s="49"/>
      <c r="L60" s="49"/>
      <c r="M60" s="49"/>
      <c r="N60" s="49"/>
      <c r="O60" s="49"/>
      <c r="P60" s="49"/>
      <c r="Q60" s="49"/>
      <c r="R60" s="11"/>
    </row>
    <row r="61" spans="1:19" ht="12.75" customHeight="1" x14ac:dyDescent="0.2">
      <c r="A61" s="18"/>
      <c r="B61" s="17" t="s">
        <v>15</v>
      </c>
      <c r="J61" s="24"/>
      <c r="L61" s="49"/>
      <c r="N61" s="49"/>
      <c r="P61" s="49"/>
    </row>
    <row r="62" spans="1:19" ht="12.75" customHeight="1" x14ac:dyDescent="0.2">
      <c r="A62" s="18"/>
      <c r="B62" s="18"/>
      <c r="C62" s="17" t="s">
        <v>16</v>
      </c>
      <c r="D62" s="17"/>
      <c r="E62" s="24">
        <f>SUM(G62:K62)</f>
        <v>9770403.7700000014</v>
      </c>
      <c r="G62" s="14">
        <v>7105327.79</v>
      </c>
      <c r="H62" s="13"/>
      <c r="I62" s="14">
        <v>2149648.02</v>
      </c>
      <c r="J62" s="13"/>
      <c r="K62" s="14">
        <v>515427.96</v>
      </c>
      <c r="L62" s="13"/>
      <c r="M62" s="14">
        <v>6495674.46</v>
      </c>
      <c r="N62" s="13"/>
      <c r="O62" s="14">
        <v>3265187.81</v>
      </c>
      <c r="P62" s="13"/>
      <c r="Q62" s="14">
        <v>-9541.5</v>
      </c>
      <c r="R62" s="11">
        <f>E62-M62-O62-Q62</f>
        <v>19083.000000001397</v>
      </c>
      <c r="S62" s="14">
        <f t="shared" ref="S62:S63" si="7">E62-M62-O62+Q62</f>
        <v>1.3969838619232178E-9</v>
      </c>
    </row>
    <row r="63" spans="1:19" ht="12.75" customHeight="1" x14ac:dyDescent="0.2">
      <c r="A63" s="18"/>
      <c r="B63" s="18"/>
      <c r="C63" s="17" t="s">
        <v>28</v>
      </c>
      <c r="D63" s="17"/>
      <c r="E63" s="16">
        <f>G63+I63+K63</f>
        <v>174593.73</v>
      </c>
      <c r="G63" s="15">
        <v>102907.82</v>
      </c>
      <c r="H63" s="13"/>
      <c r="I63" s="15">
        <v>71618.259999999995</v>
      </c>
      <c r="J63" s="13"/>
      <c r="K63" s="15">
        <v>67.650000000000006</v>
      </c>
      <c r="L63" s="13"/>
      <c r="M63" s="15">
        <v>157308.62</v>
      </c>
      <c r="N63" s="13"/>
      <c r="O63" s="15">
        <v>91863.01</v>
      </c>
      <c r="P63" s="13"/>
      <c r="Q63" s="15">
        <v>74577.899999999994</v>
      </c>
      <c r="R63" s="11">
        <f>E63-M63-O63-Q63</f>
        <v>-149155.79999999999</v>
      </c>
      <c r="S63" s="14">
        <f t="shared" si="7"/>
        <v>0</v>
      </c>
    </row>
    <row r="64" spans="1:19" ht="12.75" customHeight="1" x14ac:dyDescent="0.2">
      <c r="A64" s="17" t="s">
        <v>19</v>
      </c>
      <c r="E64" s="24"/>
      <c r="J64" s="24"/>
      <c r="N64" s="49"/>
      <c r="P64" s="49"/>
    </row>
    <row r="65" spans="1:19" ht="12.75" customHeight="1" x14ac:dyDescent="0.2">
      <c r="A65" s="18"/>
      <c r="B65" s="18"/>
      <c r="C65" s="18"/>
      <c r="D65" s="17" t="s">
        <v>2</v>
      </c>
      <c r="E65" s="19">
        <f>SUM(E62:E63)</f>
        <v>9944997.5000000019</v>
      </c>
      <c r="G65" s="19">
        <f>SUM(G62:G63)</f>
        <v>7208235.6100000003</v>
      </c>
      <c r="I65" s="19">
        <f>SUM(I62:I63)</f>
        <v>2221266.2799999998</v>
      </c>
      <c r="K65" s="19">
        <f>SUM(K62:K63)</f>
        <v>515495.61000000004</v>
      </c>
      <c r="M65" s="19">
        <f>SUM(M62:M63)</f>
        <v>6652983.0800000001</v>
      </c>
      <c r="O65" s="19">
        <f>SUM(O62:O63)</f>
        <v>3357050.82</v>
      </c>
      <c r="Q65" s="19">
        <f>SUM(Q62:Q63)</f>
        <v>65036.399999999994</v>
      </c>
      <c r="R65" s="11">
        <f>E65-M65-O65-Q65</f>
        <v>-130072.79999999804</v>
      </c>
      <c r="S65" s="14">
        <f>E65-M65-O65+Q65</f>
        <v>1.9499566406011581E-9</v>
      </c>
    </row>
    <row r="66" spans="1:19" ht="12.75" customHeight="1" x14ac:dyDescent="0.2">
      <c r="A66" s="48"/>
    </row>
    <row r="67" spans="1:19" ht="12.75" customHeight="1" x14ac:dyDescent="0.2">
      <c r="A67" s="18"/>
      <c r="B67" s="18"/>
      <c r="C67" s="18"/>
      <c r="D67" s="17" t="s">
        <v>29</v>
      </c>
      <c r="E67" s="19">
        <f>E65+E59+E43</f>
        <v>118317547.79999998</v>
      </c>
      <c r="G67" s="19">
        <f>G65+G59+G43</f>
        <v>53541185.240000002</v>
      </c>
      <c r="H67" s="24"/>
      <c r="I67" s="19">
        <f>I65+I59+I43</f>
        <v>9741126.6999999993</v>
      </c>
      <c r="J67" s="24"/>
      <c r="K67" s="19">
        <f>K65+K59+K43</f>
        <v>55035235.859999992</v>
      </c>
      <c r="L67" s="24"/>
      <c r="M67" s="19">
        <f>M65+M59+M43</f>
        <v>67000514.630000003</v>
      </c>
      <c r="N67" s="24"/>
      <c r="O67" s="19">
        <f>O65+O59+O43</f>
        <v>58729616.989999995</v>
      </c>
      <c r="P67" s="24"/>
      <c r="Q67" s="19">
        <f>Q65+Q59+Q43</f>
        <v>7412583.8200000003</v>
      </c>
      <c r="R67" s="11">
        <f>E67-M67-O67-Q67</f>
        <v>-14825167.640000015</v>
      </c>
      <c r="S67" s="14">
        <f>E67-M67-O67+Q67</f>
        <v>-1.4901161193847656E-8</v>
      </c>
    </row>
    <row r="68" spans="1:19" ht="12.75" customHeight="1" x14ac:dyDescent="0.2">
      <c r="A68" s="5"/>
      <c r="B68" s="4"/>
    </row>
    <row r="69" spans="1:19" ht="12.75" customHeight="1" x14ac:dyDescent="0.2">
      <c r="A69" s="3" t="s">
        <v>30</v>
      </c>
    </row>
    <row r="70" spans="1:19" ht="12.75" customHeight="1" x14ac:dyDescent="0.2">
      <c r="A70" s="48" t="s">
        <v>19</v>
      </c>
      <c r="B70" s="5" t="s">
        <v>31</v>
      </c>
    </row>
    <row r="71" spans="1:19" ht="12.75" customHeight="1" x14ac:dyDescent="0.2">
      <c r="A71" s="18"/>
    </row>
    <row r="72" spans="1:19" ht="12.75" customHeight="1" x14ac:dyDescent="0.2">
      <c r="A72" s="18"/>
      <c r="B72" s="17" t="s">
        <v>11</v>
      </c>
    </row>
    <row r="73" spans="1:19" ht="12.75" customHeight="1" x14ac:dyDescent="0.2">
      <c r="A73" s="18"/>
      <c r="B73" s="48">
        <v>1</v>
      </c>
      <c r="C73" s="17" t="s">
        <v>32</v>
      </c>
      <c r="D73" s="17"/>
      <c r="E73" s="24">
        <f t="shared" ref="E73:E91" si="8">SUM(G73:K73)</f>
        <v>4669384.5699999994</v>
      </c>
      <c r="G73" s="14">
        <v>4510414.67</v>
      </c>
      <c r="H73" s="13"/>
      <c r="I73" s="14">
        <v>146500.79999999999</v>
      </c>
      <c r="J73" s="13"/>
      <c r="K73" s="14">
        <v>12469.1</v>
      </c>
      <c r="L73" s="13"/>
      <c r="M73" s="14">
        <v>3246389.73</v>
      </c>
      <c r="N73" s="13"/>
      <c r="O73" s="14">
        <v>1422434.84</v>
      </c>
      <c r="P73" s="13"/>
      <c r="Q73" s="14">
        <v>-560</v>
      </c>
      <c r="R73" s="11">
        <f t="shared" ref="R73:R111" si="9">E73-M73-O73-Q73</f>
        <v>1119.9999999993015</v>
      </c>
      <c r="S73" s="14">
        <f t="shared" ref="S73:S113" si="10">E73-M73-O73+Q73</f>
        <v>-6.9849193096160889E-10</v>
      </c>
    </row>
    <row r="74" spans="1:19" ht="12.75" customHeight="1" x14ac:dyDescent="0.2">
      <c r="A74" s="18"/>
      <c r="B74" s="48">
        <v>2</v>
      </c>
      <c r="C74" s="17" t="s">
        <v>33</v>
      </c>
      <c r="D74" s="17"/>
      <c r="E74" s="24">
        <f t="shared" si="8"/>
        <v>4653497.5200000005</v>
      </c>
      <c r="G74" s="14">
        <v>4355336.09</v>
      </c>
      <c r="H74" s="13"/>
      <c r="I74" s="14">
        <v>48207.4</v>
      </c>
      <c r="J74" s="13"/>
      <c r="K74" s="14">
        <v>249954.03</v>
      </c>
      <c r="L74" s="13"/>
      <c r="M74" s="14">
        <v>3156043.62</v>
      </c>
      <c r="N74" s="13"/>
      <c r="O74" s="14">
        <v>1495765.9</v>
      </c>
      <c r="P74" s="13"/>
      <c r="Q74" s="14">
        <v>-1688</v>
      </c>
      <c r="R74" s="11">
        <f t="shared" si="9"/>
        <v>3376.0000000004657</v>
      </c>
      <c r="S74" s="14">
        <f t="shared" si="10"/>
        <v>4.6566128730773926E-10</v>
      </c>
    </row>
    <row r="75" spans="1:19" ht="12.75" customHeight="1" x14ac:dyDescent="0.2">
      <c r="A75" s="18"/>
      <c r="B75" s="48">
        <v>3</v>
      </c>
      <c r="C75" s="17" t="s">
        <v>34</v>
      </c>
      <c r="D75" s="17"/>
      <c r="E75" s="24">
        <f t="shared" si="8"/>
        <v>3235377.5</v>
      </c>
      <c r="G75" s="14">
        <v>3092990.2</v>
      </c>
      <c r="H75" s="13"/>
      <c r="I75" s="14">
        <v>72732.899999999994</v>
      </c>
      <c r="J75" s="13"/>
      <c r="K75" s="14">
        <v>69654.399999999994</v>
      </c>
      <c r="L75" s="13"/>
      <c r="M75" s="14">
        <v>2242013.7000000002</v>
      </c>
      <c r="N75" s="13"/>
      <c r="O75" s="14">
        <v>991716.55</v>
      </c>
      <c r="P75" s="13"/>
      <c r="Q75" s="14">
        <v>-1647.25</v>
      </c>
      <c r="R75" s="11">
        <f t="shared" si="9"/>
        <v>3294.4999999997672</v>
      </c>
      <c r="S75" s="14">
        <f t="shared" si="10"/>
        <v>-2.3283064365386963E-10</v>
      </c>
    </row>
    <row r="76" spans="1:19" ht="12.75" customHeight="1" x14ac:dyDescent="0.2">
      <c r="A76" s="18"/>
      <c r="B76" s="48">
        <v>4</v>
      </c>
      <c r="C76" s="17" t="s">
        <v>35</v>
      </c>
      <c r="D76" s="17"/>
      <c r="E76" s="24">
        <f t="shared" si="8"/>
        <v>1285939.82</v>
      </c>
      <c r="G76" s="14">
        <v>1271836.8400000001</v>
      </c>
      <c r="H76" s="13"/>
      <c r="I76" s="14">
        <v>8628.52</v>
      </c>
      <c r="J76" s="13"/>
      <c r="K76" s="14">
        <v>5474.46</v>
      </c>
      <c r="L76" s="13"/>
      <c r="M76" s="14">
        <v>887530.3</v>
      </c>
      <c r="N76" s="13"/>
      <c r="O76" s="14">
        <v>398409.52</v>
      </c>
      <c r="P76" s="13"/>
      <c r="Q76" s="14">
        <v>0</v>
      </c>
      <c r="R76" s="11">
        <f t="shared" si="9"/>
        <v>0</v>
      </c>
      <c r="S76" s="14">
        <f t="shared" si="10"/>
        <v>0</v>
      </c>
    </row>
    <row r="77" spans="1:19" ht="12.75" customHeight="1" x14ac:dyDescent="0.2">
      <c r="A77" s="18"/>
      <c r="B77" s="48">
        <v>5</v>
      </c>
      <c r="C77" s="17" t="s">
        <v>36</v>
      </c>
      <c r="D77" s="17"/>
      <c r="E77" s="24">
        <f t="shared" si="8"/>
        <v>20509985.469999999</v>
      </c>
      <c r="G77" s="14">
        <v>19668675.809999999</v>
      </c>
      <c r="H77" s="13"/>
      <c r="I77" s="14">
        <v>630854.89</v>
      </c>
      <c r="J77" s="13"/>
      <c r="K77" s="14">
        <v>210454.77</v>
      </c>
      <c r="L77" s="13"/>
      <c r="M77" s="14">
        <v>13817939.76</v>
      </c>
      <c r="N77" s="13"/>
      <c r="O77" s="14">
        <v>6825811.7800000003</v>
      </c>
      <c r="P77" s="13"/>
      <c r="Q77" s="14">
        <v>133766.07</v>
      </c>
      <c r="R77" s="11">
        <f t="shared" si="9"/>
        <v>-267532.14000000124</v>
      </c>
      <c r="S77" s="14">
        <f t="shared" si="10"/>
        <v>-1.2223608791828156E-9</v>
      </c>
    </row>
    <row r="78" spans="1:19" ht="12.75" customHeight="1" x14ac:dyDescent="0.2">
      <c r="A78" s="18"/>
      <c r="B78" s="48">
        <v>6</v>
      </c>
      <c r="C78" s="17" t="s">
        <v>37</v>
      </c>
      <c r="D78" s="17"/>
      <c r="E78" s="24">
        <f t="shared" si="8"/>
        <v>1976264.75</v>
      </c>
      <c r="G78" s="14">
        <v>1974137.88</v>
      </c>
      <c r="H78" s="13"/>
      <c r="I78" s="14">
        <v>691.57</v>
      </c>
      <c r="J78" s="13"/>
      <c r="K78" s="14">
        <v>1435.3</v>
      </c>
      <c r="L78" s="13"/>
      <c r="M78" s="14">
        <v>1413589.46</v>
      </c>
      <c r="N78" s="13"/>
      <c r="O78" s="14">
        <v>562641.29</v>
      </c>
      <c r="P78" s="13"/>
      <c r="Q78" s="14">
        <v>-34</v>
      </c>
      <c r="R78" s="11">
        <f t="shared" si="9"/>
        <v>68</v>
      </c>
      <c r="S78" s="14">
        <f t="shared" si="10"/>
        <v>0</v>
      </c>
    </row>
    <row r="79" spans="1:19" ht="12.75" customHeight="1" x14ac:dyDescent="0.2">
      <c r="A79" s="18"/>
      <c r="B79" s="48">
        <v>7</v>
      </c>
      <c r="C79" s="17" t="s">
        <v>38</v>
      </c>
      <c r="D79" s="17"/>
      <c r="E79" s="24">
        <f t="shared" si="8"/>
        <v>13863701.959999999</v>
      </c>
      <c r="G79" s="14">
        <v>13053094.279999999</v>
      </c>
      <c r="H79" s="13"/>
      <c r="I79" s="14">
        <v>681881.34</v>
      </c>
      <c r="J79" s="13"/>
      <c r="K79" s="14">
        <v>128726.34</v>
      </c>
      <c r="L79" s="13"/>
      <c r="M79" s="14">
        <v>9942941.3399999999</v>
      </c>
      <c r="N79" s="13"/>
      <c r="O79" s="14">
        <v>4599532.18</v>
      </c>
      <c r="P79" s="13"/>
      <c r="Q79" s="14">
        <v>678771.56</v>
      </c>
      <c r="R79" s="11">
        <f t="shared" si="9"/>
        <v>-1357543.1200000006</v>
      </c>
      <c r="S79" s="14">
        <f t="shared" si="10"/>
        <v>0</v>
      </c>
    </row>
    <row r="80" spans="1:19" ht="12.75" customHeight="1" x14ac:dyDescent="0.2">
      <c r="A80" s="18"/>
      <c r="B80" s="48">
        <v>8</v>
      </c>
      <c r="C80" s="17" t="s">
        <v>39</v>
      </c>
      <c r="D80" s="17"/>
      <c r="E80" s="24">
        <f t="shared" si="8"/>
        <v>2177918.5</v>
      </c>
      <c r="G80" s="14">
        <v>2153127.11</v>
      </c>
      <c r="H80" s="13"/>
      <c r="I80" s="14">
        <v>21711.43</v>
      </c>
      <c r="J80" s="13"/>
      <c r="K80" s="14">
        <v>3079.96</v>
      </c>
      <c r="L80" s="13"/>
      <c r="M80" s="14">
        <v>1613238.1</v>
      </c>
      <c r="N80" s="13"/>
      <c r="O80" s="14">
        <v>564662.4</v>
      </c>
      <c r="P80" s="13"/>
      <c r="Q80" s="14">
        <v>-18</v>
      </c>
      <c r="R80" s="11">
        <f t="shared" si="9"/>
        <v>35.999999999883585</v>
      </c>
      <c r="S80" s="14">
        <f t="shared" si="10"/>
        <v>-1.1641532182693481E-10</v>
      </c>
    </row>
    <row r="81" spans="1:19" ht="12.75" customHeight="1" x14ac:dyDescent="0.2">
      <c r="A81" s="18"/>
      <c r="B81" s="48">
        <v>9</v>
      </c>
      <c r="C81" s="17" t="s">
        <v>40</v>
      </c>
      <c r="D81" s="17"/>
      <c r="E81" s="24">
        <f t="shared" si="8"/>
        <v>1889917.38</v>
      </c>
      <c r="G81" s="14">
        <v>1841298.65</v>
      </c>
      <c r="H81" s="13"/>
      <c r="I81" s="14">
        <v>15891.76</v>
      </c>
      <c r="J81" s="13"/>
      <c r="K81" s="14">
        <v>32726.97</v>
      </c>
      <c r="L81" s="13"/>
      <c r="M81" s="14">
        <v>1343247.71</v>
      </c>
      <c r="N81" s="13"/>
      <c r="O81" s="14">
        <v>546639.67000000004</v>
      </c>
      <c r="P81" s="13"/>
      <c r="Q81" s="14">
        <v>-30</v>
      </c>
      <c r="R81" s="11">
        <f t="shared" si="9"/>
        <v>59.999999999883585</v>
      </c>
      <c r="S81" s="14">
        <f t="shared" si="10"/>
        <v>-1.1641532182693481E-10</v>
      </c>
    </row>
    <row r="82" spans="1:19" ht="12.75" customHeight="1" x14ac:dyDescent="0.2">
      <c r="A82" s="18"/>
      <c r="B82" s="48">
        <v>10</v>
      </c>
      <c r="C82" s="17" t="s">
        <v>256</v>
      </c>
      <c r="D82" s="17"/>
      <c r="E82" s="24">
        <f t="shared" si="8"/>
        <v>6165217.2000000002</v>
      </c>
      <c r="G82" s="14">
        <v>6066975.2800000003</v>
      </c>
      <c r="H82" s="13"/>
      <c r="I82" s="14">
        <v>58045.82</v>
      </c>
      <c r="J82" s="13"/>
      <c r="K82" s="14">
        <v>40196.1</v>
      </c>
      <c r="L82" s="13"/>
      <c r="M82" s="14">
        <v>4573373.5</v>
      </c>
      <c r="N82" s="13"/>
      <c r="O82" s="14">
        <v>1591591.7</v>
      </c>
      <c r="P82" s="13"/>
      <c r="Q82" s="14">
        <v>-252</v>
      </c>
      <c r="R82" s="11">
        <f t="shared" si="9"/>
        <v>504.00000000023283</v>
      </c>
      <c r="S82" s="14">
        <f t="shared" si="10"/>
        <v>2.3283064365386963E-10</v>
      </c>
    </row>
    <row r="83" spans="1:19" ht="12.75" customHeight="1" x14ac:dyDescent="0.2">
      <c r="A83" s="18"/>
      <c r="B83" s="48">
        <v>11</v>
      </c>
      <c r="C83" s="17" t="s">
        <v>41</v>
      </c>
      <c r="D83" s="17"/>
      <c r="E83" s="24">
        <f t="shared" si="8"/>
        <v>6008220.6799999997</v>
      </c>
      <c r="G83" s="14">
        <v>5471858.3099999996</v>
      </c>
      <c r="H83" s="13"/>
      <c r="I83" s="14">
        <v>204014.8</v>
      </c>
      <c r="J83" s="13"/>
      <c r="K83" s="14">
        <v>332347.57</v>
      </c>
      <c r="L83" s="13"/>
      <c r="M83" s="14">
        <v>3894468.02</v>
      </c>
      <c r="N83" s="13"/>
      <c r="O83" s="14">
        <v>2111998.66</v>
      </c>
      <c r="P83" s="13"/>
      <c r="Q83" s="14">
        <v>-1754</v>
      </c>
      <c r="R83" s="11">
        <f t="shared" si="9"/>
        <v>3507.9999999995343</v>
      </c>
      <c r="S83" s="14">
        <f t="shared" si="10"/>
        <v>-4.6566128730773926E-10</v>
      </c>
    </row>
    <row r="84" spans="1:19" ht="12.75" customHeight="1" x14ac:dyDescent="0.2">
      <c r="A84" s="18"/>
      <c r="B84" s="48">
        <v>12</v>
      </c>
      <c r="C84" s="17" t="s">
        <v>42</v>
      </c>
      <c r="D84" s="17"/>
      <c r="E84" s="24">
        <f t="shared" si="8"/>
        <v>3903691.3200000003</v>
      </c>
      <c r="G84" s="14">
        <v>3625045.19</v>
      </c>
      <c r="H84" s="13"/>
      <c r="I84" s="14">
        <v>146968.87</v>
      </c>
      <c r="J84" s="13"/>
      <c r="K84" s="14">
        <v>131677.26</v>
      </c>
      <c r="L84" s="13"/>
      <c r="M84" s="14">
        <v>2739049.39</v>
      </c>
      <c r="N84" s="13"/>
      <c r="O84" s="14">
        <v>1164045.98</v>
      </c>
      <c r="P84" s="13"/>
      <c r="Q84" s="14">
        <v>-595.95000000000005</v>
      </c>
      <c r="R84" s="11">
        <f t="shared" si="9"/>
        <v>1191.9000000001863</v>
      </c>
      <c r="S84" s="14">
        <f t="shared" si="10"/>
        <v>1.8621904018800706E-10</v>
      </c>
    </row>
    <row r="85" spans="1:19" ht="12.75" customHeight="1" x14ac:dyDescent="0.2">
      <c r="A85" s="18"/>
      <c r="B85" s="48">
        <v>13</v>
      </c>
      <c r="C85" s="17" t="s">
        <v>43</v>
      </c>
      <c r="D85" s="17"/>
      <c r="E85" s="24">
        <f t="shared" si="8"/>
        <v>10540193.41</v>
      </c>
      <c r="G85" s="14">
        <v>10044045.17</v>
      </c>
      <c r="H85" s="13"/>
      <c r="I85" s="14">
        <v>37999.56</v>
      </c>
      <c r="J85" s="13"/>
      <c r="K85" s="14">
        <v>458148.68</v>
      </c>
      <c r="L85" s="13"/>
      <c r="M85" s="14">
        <v>7755288.8600000003</v>
      </c>
      <c r="N85" s="13"/>
      <c r="O85" s="14">
        <v>2784302.55</v>
      </c>
      <c r="P85" s="13"/>
      <c r="Q85" s="14">
        <v>-602</v>
      </c>
      <c r="R85" s="11">
        <f t="shared" si="9"/>
        <v>1204</v>
      </c>
      <c r="S85" s="14">
        <f t="shared" si="10"/>
        <v>0</v>
      </c>
    </row>
    <row r="86" spans="1:19" ht="12.75" customHeight="1" x14ac:dyDescent="0.2">
      <c r="A86" s="18"/>
      <c r="B86" s="48">
        <v>14</v>
      </c>
      <c r="C86" s="17" t="s">
        <v>44</v>
      </c>
      <c r="D86" s="17"/>
      <c r="E86" s="49">
        <f t="shared" si="8"/>
        <v>7924877.8899999997</v>
      </c>
      <c r="G86" s="14">
        <v>7768207.0800000001</v>
      </c>
      <c r="H86" s="13"/>
      <c r="I86" s="14">
        <v>20245.810000000001</v>
      </c>
      <c r="J86" s="13"/>
      <c r="K86" s="14">
        <v>136425</v>
      </c>
      <c r="L86" s="13"/>
      <c r="M86" s="14">
        <v>5687967.5499999998</v>
      </c>
      <c r="N86" s="13"/>
      <c r="O86" s="14">
        <v>2236838.34</v>
      </c>
      <c r="P86" s="13"/>
      <c r="Q86" s="14">
        <v>-72</v>
      </c>
      <c r="R86" s="11">
        <f t="shared" si="9"/>
        <v>144</v>
      </c>
      <c r="S86" s="14">
        <f t="shared" si="10"/>
        <v>0</v>
      </c>
    </row>
    <row r="87" spans="1:19" ht="12.75" customHeight="1" x14ac:dyDescent="0.2">
      <c r="A87" s="18"/>
      <c r="B87" s="48">
        <v>15</v>
      </c>
      <c r="C87" s="17" t="s">
        <v>45</v>
      </c>
      <c r="D87" s="17"/>
      <c r="E87" s="24">
        <f t="shared" si="8"/>
        <v>3612383.98</v>
      </c>
      <c r="G87" s="14">
        <v>3403709.39</v>
      </c>
      <c r="H87" s="13"/>
      <c r="I87" s="14">
        <v>59607.78</v>
      </c>
      <c r="J87" s="13"/>
      <c r="K87" s="14">
        <v>149066.81</v>
      </c>
      <c r="L87" s="13"/>
      <c r="M87" s="14">
        <v>2673225.91</v>
      </c>
      <c r="N87" s="13"/>
      <c r="O87" s="14">
        <v>938527.07</v>
      </c>
      <c r="P87" s="13"/>
      <c r="Q87" s="14">
        <v>-631</v>
      </c>
      <c r="R87" s="11">
        <f t="shared" si="9"/>
        <v>1261.9999999998836</v>
      </c>
      <c r="S87" s="14">
        <f t="shared" si="10"/>
        <v>-1.1641532182693481E-10</v>
      </c>
    </row>
    <row r="88" spans="1:19" ht="12.75" customHeight="1" x14ac:dyDescent="0.2">
      <c r="A88" s="18"/>
      <c r="B88" s="48">
        <v>16</v>
      </c>
      <c r="C88" s="17" t="s">
        <v>46</v>
      </c>
      <c r="D88" s="17"/>
      <c r="E88" s="24">
        <f t="shared" si="8"/>
        <v>4757544.59</v>
      </c>
      <c r="G88" s="14">
        <v>4558350.13</v>
      </c>
      <c r="H88" s="13"/>
      <c r="I88" s="14">
        <v>63546.55</v>
      </c>
      <c r="J88" s="13"/>
      <c r="K88" s="14">
        <v>135647.91</v>
      </c>
      <c r="L88" s="13"/>
      <c r="M88" s="14">
        <v>3397632.43</v>
      </c>
      <c r="N88" s="13"/>
      <c r="O88" s="14">
        <v>1359404.1599999997</v>
      </c>
      <c r="P88" s="13"/>
      <c r="Q88" s="14">
        <v>-508</v>
      </c>
      <c r="R88" s="11">
        <f t="shared" si="9"/>
        <v>1016</v>
      </c>
      <c r="S88" s="14">
        <f t="shared" si="10"/>
        <v>0</v>
      </c>
    </row>
    <row r="89" spans="1:19" ht="12.75" customHeight="1" x14ac:dyDescent="0.2">
      <c r="A89" s="18"/>
      <c r="B89" s="48">
        <v>17</v>
      </c>
      <c r="C89" s="17" t="s">
        <v>47</v>
      </c>
      <c r="D89" s="17"/>
      <c r="E89" s="24">
        <f t="shared" si="8"/>
        <v>3653934.38</v>
      </c>
      <c r="G89" s="14">
        <v>3625703.52</v>
      </c>
      <c r="H89" s="13"/>
      <c r="I89" s="14">
        <v>19909.25</v>
      </c>
      <c r="J89" s="13"/>
      <c r="K89" s="14">
        <v>8321.61</v>
      </c>
      <c r="L89" s="13"/>
      <c r="M89" s="14">
        <v>2651236.2200000002</v>
      </c>
      <c r="N89" s="13"/>
      <c r="O89" s="14">
        <v>1002646.16</v>
      </c>
      <c r="P89" s="13"/>
      <c r="Q89" s="14">
        <v>-52</v>
      </c>
      <c r="R89" s="11">
        <f t="shared" si="9"/>
        <v>103.99999999965075</v>
      </c>
      <c r="S89" s="14">
        <f t="shared" si="10"/>
        <v>-3.4924596548080444E-10</v>
      </c>
    </row>
    <row r="90" spans="1:19" ht="12.75" customHeight="1" x14ac:dyDescent="0.2">
      <c r="A90" s="18"/>
      <c r="B90" s="48">
        <v>18</v>
      </c>
      <c r="C90" s="17" t="s">
        <v>48</v>
      </c>
      <c r="D90" s="17"/>
      <c r="E90" s="24">
        <f t="shared" si="8"/>
        <v>8705576.1599999983</v>
      </c>
      <c r="G90" s="14">
        <v>7764686.1299999999</v>
      </c>
      <c r="H90" s="13"/>
      <c r="I90" s="14">
        <v>760754.16</v>
      </c>
      <c r="J90" s="13"/>
      <c r="K90" s="14">
        <v>180135.87</v>
      </c>
      <c r="L90" s="13"/>
      <c r="M90" s="14">
        <v>5644692.6100000003</v>
      </c>
      <c r="N90" s="13"/>
      <c r="O90" s="14">
        <v>3063285.55</v>
      </c>
      <c r="P90" s="13"/>
      <c r="Q90" s="14">
        <v>2402</v>
      </c>
      <c r="R90" s="11">
        <f t="shared" si="9"/>
        <v>-4804.0000000018626</v>
      </c>
      <c r="S90" s="14">
        <f t="shared" si="10"/>
        <v>-1.862645149230957E-9</v>
      </c>
    </row>
    <row r="91" spans="1:19" ht="12.75" customHeight="1" x14ac:dyDescent="0.2">
      <c r="A91" s="18"/>
      <c r="B91" s="48">
        <v>19</v>
      </c>
      <c r="C91" s="17" t="s">
        <v>49</v>
      </c>
      <c r="D91" s="17"/>
      <c r="E91" s="24">
        <f t="shared" si="8"/>
        <v>7121013.1699999999</v>
      </c>
      <c r="G91" s="14">
        <v>6678019.5</v>
      </c>
      <c r="H91" s="13"/>
      <c r="I91" s="14">
        <v>328490.17</v>
      </c>
      <c r="J91" s="13"/>
      <c r="K91" s="14">
        <v>114503.5</v>
      </c>
      <c r="L91" s="13"/>
      <c r="M91" s="14">
        <v>4808489.16</v>
      </c>
      <c r="N91" s="13"/>
      <c r="O91" s="14">
        <v>2417800.91</v>
      </c>
      <c r="P91" s="13"/>
      <c r="Q91" s="14">
        <v>105276.9</v>
      </c>
      <c r="R91" s="11">
        <f t="shared" si="9"/>
        <v>-210553.80000000037</v>
      </c>
      <c r="S91" s="14">
        <f t="shared" si="10"/>
        <v>-3.7834979593753815E-10</v>
      </c>
    </row>
    <row r="92" spans="1:19" ht="12.75" customHeight="1" x14ac:dyDescent="0.2">
      <c r="A92" s="18"/>
      <c r="B92" s="48">
        <v>21</v>
      </c>
      <c r="C92" s="18" t="s">
        <v>242</v>
      </c>
      <c r="D92" s="17"/>
      <c r="E92" s="24">
        <f t="shared" ref="E92:E111" si="11">SUM(G92:K92)</f>
        <v>2321322.96</v>
      </c>
      <c r="G92" s="14">
        <v>2260227.86</v>
      </c>
      <c r="H92" s="13"/>
      <c r="I92" s="14">
        <v>21760.89</v>
      </c>
      <c r="J92" s="13"/>
      <c r="K92" s="14">
        <v>39334.21</v>
      </c>
      <c r="L92" s="13"/>
      <c r="M92" s="14">
        <v>1680880.56</v>
      </c>
      <c r="N92" s="13"/>
      <c r="O92" s="14">
        <v>640394.4</v>
      </c>
      <c r="P92" s="13"/>
      <c r="Q92" s="14">
        <v>-48</v>
      </c>
      <c r="R92" s="11">
        <f t="shared" si="9"/>
        <v>95.999999999883585</v>
      </c>
      <c r="S92" s="14">
        <f t="shared" si="10"/>
        <v>-1.1641532182693481E-10</v>
      </c>
    </row>
    <row r="93" spans="1:19" ht="12.75" customHeight="1" x14ac:dyDescent="0.2">
      <c r="A93" s="18"/>
      <c r="B93" s="48">
        <v>22</v>
      </c>
      <c r="C93" s="17" t="s">
        <v>52</v>
      </c>
      <c r="D93" s="17"/>
      <c r="E93" s="24">
        <f t="shared" si="11"/>
        <v>8461244.6600000001</v>
      </c>
      <c r="G93" s="14">
        <v>8361176.9100000001</v>
      </c>
      <c r="H93" s="13"/>
      <c r="I93" s="14">
        <v>26173.040000000001</v>
      </c>
      <c r="J93" s="13"/>
      <c r="K93" s="14">
        <v>73894.710000000006</v>
      </c>
      <c r="L93" s="13"/>
      <c r="M93" s="14">
        <v>6100438.1100000003</v>
      </c>
      <c r="N93" s="13"/>
      <c r="O93" s="14">
        <v>2360770.5499999998</v>
      </c>
      <c r="P93" s="13"/>
      <c r="Q93" s="14">
        <v>-36</v>
      </c>
      <c r="R93" s="11">
        <f t="shared" si="9"/>
        <v>72</v>
      </c>
      <c r="S93" s="14">
        <f t="shared" si="10"/>
        <v>0</v>
      </c>
    </row>
    <row r="94" spans="1:19" ht="12.75" customHeight="1" x14ac:dyDescent="0.2">
      <c r="A94" s="18"/>
      <c r="B94" s="48">
        <v>23</v>
      </c>
      <c r="C94" s="17" t="s">
        <v>53</v>
      </c>
      <c r="D94" s="17"/>
      <c r="E94" s="24">
        <f t="shared" si="11"/>
        <v>1701795.95</v>
      </c>
      <c r="G94" s="14">
        <v>865260.09</v>
      </c>
      <c r="H94" s="13"/>
      <c r="I94" s="14">
        <v>102266.81</v>
      </c>
      <c r="J94" s="13"/>
      <c r="K94" s="14">
        <v>734269.05</v>
      </c>
      <c r="L94" s="13"/>
      <c r="M94" s="14">
        <v>867979.81</v>
      </c>
      <c r="N94" s="13"/>
      <c r="O94" s="14">
        <v>831818.14</v>
      </c>
      <c r="P94" s="13"/>
      <c r="Q94" s="14">
        <v>-1998</v>
      </c>
      <c r="R94" s="11">
        <f t="shared" si="9"/>
        <v>3995.9999999998836</v>
      </c>
      <c r="S94" s="14">
        <f t="shared" si="10"/>
        <v>-1.1641532182693481E-10</v>
      </c>
    </row>
    <row r="95" spans="1:19" ht="12.75" customHeight="1" x14ac:dyDescent="0.2">
      <c r="A95" s="18"/>
      <c r="B95" s="48">
        <v>24</v>
      </c>
      <c r="C95" s="17" t="s">
        <v>54</v>
      </c>
      <c r="D95" s="17"/>
      <c r="E95" s="24">
        <f t="shared" si="11"/>
        <v>0</v>
      </c>
      <c r="G95" s="14">
        <v>0</v>
      </c>
      <c r="H95" s="13"/>
      <c r="I95" s="14">
        <v>0</v>
      </c>
      <c r="J95" s="13"/>
      <c r="K95" s="14">
        <v>0</v>
      </c>
      <c r="L95" s="13"/>
      <c r="M95" s="14">
        <v>0</v>
      </c>
      <c r="N95" s="13"/>
      <c r="O95" s="14">
        <v>0</v>
      </c>
      <c r="P95" s="13"/>
      <c r="Q95" s="14">
        <v>0</v>
      </c>
      <c r="R95" s="11">
        <f t="shared" si="9"/>
        <v>0</v>
      </c>
      <c r="S95" s="14">
        <f t="shared" si="10"/>
        <v>0</v>
      </c>
    </row>
    <row r="96" spans="1:19" ht="12.75" customHeight="1" x14ac:dyDescent="0.2">
      <c r="A96" s="18"/>
      <c r="B96" s="48">
        <v>25</v>
      </c>
      <c r="C96" s="17" t="s">
        <v>55</v>
      </c>
      <c r="D96" s="17"/>
      <c r="E96" s="24">
        <f t="shared" si="11"/>
        <v>4053886.37</v>
      </c>
      <c r="G96" s="14">
        <v>4009122.62</v>
      </c>
      <c r="H96" s="13"/>
      <c r="I96" s="14">
        <v>13488.37</v>
      </c>
      <c r="J96" s="13"/>
      <c r="K96" s="14">
        <v>31275.38</v>
      </c>
      <c r="L96" s="13"/>
      <c r="M96" s="14">
        <v>2918392.54</v>
      </c>
      <c r="N96" s="13"/>
      <c r="O96" s="14">
        <v>1135397.83</v>
      </c>
      <c r="P96" s="13"/>
      <c r="Q96" s="14">
        <v>-96</v>
      </c>
      <c r="R96" s="11">
        <f t="shared" si="9"/>
        <v>192</v>
      </c>
      <c r="S96" s="14">
        <f t="shared" si="10"/>
        <v>0</v>
      </c>
    </row>
    <row r="97" spans="1:19" ht="12.75" customHeight="1" x14ac:dyDescent="0.2">
      <c r="A97" s="18"/>
      <c r="B97" s="48">
        <v>26</v>
      </c>
      <c r="C97" s="17" t="s">
        <v>56</v>
      </c>
      <c r="D97" s="17"/>
      <c r="E97" s="24">
        <f t="shared" si="11"/>
        <v>9928867.0499999989</v>
      </c>
      <c r="G97" s="14">
        <v>9740855.5399999991</v>
      </c>
      <c r="H97" s="13"/>
      <c r="I97" s="14">
        <v>106399.93</v>
      </c>
      <c r="J97" s="13"/>
      <c r="K97" s="14">
        <v>81611.58</v>
      </c>
      <c r="L97" s="13"/>
      <c r="M97" s="14">
        <v>7475227.2400000002</v>
      </c>
      <c r="N97" s="13"/>
      <c r="O97" s="14">
        <v>2453607.81</v>
      </c>
      <c r="P97" s="13"/>
      <c r="Q97" s="14">
        <v>-32</v>
      </c>
      <c r="R97" s="11">
        <f t="shared" si="9"/>
        <v>63.999999998603016</v>
      </c>
      <c r="S97" s="14">
        <f t="shared" si="10"/>
        <v>-1.3969838619232178E-9</v>
      </c>
    </row>
    <row r="98" spans="1:19" ht="12.75" customHeight="1" x14ac:dyDescent="0.2">
      <c r="A98" s="18"/>
      <c r="B98" s="48">
        <v>27</v>
      </c>
      <c r="C98" s="17" t="s">
        <v>57</v>
      </c>
      <c r="D98" s="17"/>
      <c r="E98" s="24">
        <f t="shared" si="11"/>
        <v>144232.16</v>
      </c>
      <c r="G98" s="14">
        <v>111622.67</v>
      </c>
      <c r="H98" s="13"/>
      <c r="I98" s="14">
        <v>25.53</v>
      </c>
      <c r="J98" s="13"/>
      <c r="K98" s="14">
        <v>32583.96</v>
      </c>
      <c r="L98" s="13"/>
      <c r="M98" s="14">
        <v>63228.85</v>
      </c>
      <c r="N98" s="13"/>
      <c r="O98" s="14">
        <v>80803.31</v>
      </c>
      <c r="P98" s="13"/>
      <c r="Q98" s="14">
        <v>-200</v>
      </c>
      <c r="R98" s="11">
        <f t="shared" si="9"/>
        <v>400</v>
      </c>
      <c r="S98" s="14">
        <f t="shared" si="10"/>
        <v>0</v>
      </c>
    </row>
    <row r="99" spans="1:19" ht="12.75" customHeight="1" x14ac:dyDescent="0.2">
      <c r="A99" s="18"/>
      <c r="B99" s="48">
        <v>5</v>
      </c>
      <c r="C99" s="17" t="s">
        <v>257</v>
      </c>
      <c r="D99" s="17"/>
      <c r="E99" s="24">
        <f>SUM(G99:K99)</f>
        <v>99759.41</v>
      </c>
      <c r="G99" s="14">
        <v>3577.07</v>
      </c>
      <c r="H99" s="13"/>
      <c r="I99" s="14">
        <v>96182.34</v>
      </c>
      <c r="J99" s="13"/>
      <c r="K99" s="14">
        <v>0</v>
      </c>
      <c r="L99" s="13"/>
      <c r="M99" s="14">
        <v>58872</v>
      </c>
      <c r="N99" s="13"/>
      <c r="O99" s="14">
        <v>40887.410000000003</v>
      </c>
      <c r="P99" s="13"/>
      <c r="Q99" s="14">
        <v>0</v>
      </c>
      <c r="R99" s="11">
        <f>E99-M99-O99-Q99</f>
        <v>0</v>
      </c>
      <c r="S99" s="14">
        <f t="shared" si="10"/>
        <v>0</v>
      </c>
    </row>
    <row r="100" spans="1:19" ht="12.75" customHeight="1" x14ac:dyDescent="0.2">
      <c r="A100" s="18"/>
      <c r="B100" s="48">
        <v>28</v>
      </c>
      <c r="C100" s="17" t="s">
        <v>58</v>
      </c>
      <c r="D100" s="17"/>
      <c r="E100" s="24">
        <f t="shared" si="11"/>
        <v>8276438.5999999996</v>
      </c>
      <c r="G100" s="14">
        <v>8021864.0099999998</v>
      </c>
      <c r="H100" s="13"/>
      <c r="I100" s="14">
        <v>39712.559999999998</v>
      </c>
      <c r="J100" s="13"/>
      <c r="K100" s="14">
        <v>214862.03</v>
      </c>
      <c r="L100" s="13"/>
      <c r="M100" s="14">
        <v>5724202.6100000003</v>
      </c>
      <c r="N100" s="13"/>
      <c r="O100" s="14">
        <v>2550686.9900000002</v>
      </c>
      <c r="P100" s="13"/>
      <c r="Q100" s="14">
        <v>-1549</v>
      </c>
      <c r="R100" s="11">
        <f t="shared" si="9"/>
        <v>3097.9999999990687</v>
      </c>
      <c r="S100" s="14">
        <f t="shared" si="10"/>
        <v>-9.3132257461547852E-10</v>
      </c>
    </row>
    <row r="101" spans="1:19" ht="12.75" customHeight="1" x14ac:dyDescent="0.2">
      <c r="A101" s="18"/>
      <c r="B101" s="48">
        <v>29</v>
      </c>
      <c r="C101" s="17" t="s">
        <v>59</v>
      </c>
      <c r="D101" s="17"/>
      <c r="E101" s="24">
        <f t="shared" si="11"/>
        <v>2740131.47</v>
      </c>
      <c r="G101" s="14">
        <v>2710397.68</v>
      </c>
      <c r="H101" s="13"/>
      <c r="I101" s="14">
        <v>9853.5</v>
      </c>
      <c r="J101" s="13"/>
      <c r="K101" s="14">
        <v>19880.29</v>
      </c>
      <c r="L101" s="13"/>
      <c r="M101" s="14">
        <v>2029159.37</v>
      </c>
      <c r="N101" s="13"/>
      <c r="O101" s="14">
        <v>710900.1</v>
      </c>
      <c r="P101" s="13"/>
      <c r="Q101" s="14">
        <v>-72</v>
      </c>
      <c r="R101" s="11">
        <f t="shared" si="9"/>
        <v>144.00000000011642</v>
      </c>
      <c r="S101" s="14">
        <f t="shared" si="10"/>
        <v>1.1641532182693481E-10</v>
      </c>
    </row>
    <row r="102" spans="1:19" ht="12.75" customHeight="1" x14ac:dyDescent="0.2">
      <c r="A102" s="18"/>
      <c r="B102" s="48">
        <v>30</v>
      </c>
      <c r="C102" s="17" t="s">
        <v>60</v>
      </c>
      <c r="D102" s="17"/>
      <c r="E102" s="24">
        <f t="shared" si="11"/>
        <v>17399607.559999999</v>
      </c>
      <c r="G102" s="14">
        <v>15206296.789999999</v>
      </c>
      <c r="H102" s="13"/>
      <c r="I102" s="14">
        <v>794289.4</v>
      </c>
      <c r="J102" s="13"/>
      <c r="K102" s="14">
        <v>1399021.37</v>
      </c>
      <c r="L102" s="13"/>
      <c r="M102" s="14">
        <v>11432040.42</v>
      </c>
      <c r="N102" s="13"/>
      <c r="O102" s="14">
        <v>6666637.1100000003</v>
      </c>
      <c r="P102" s="13"/>
      <c r="Q102" s="14">
        <v>699069.97</v>
      </c>
      <c r="R102" s="11">
        <f t="shared" si="9"/>
        <v>-1398139.9400000016</v>
      </c>
      <c r="S102" s="14">
        <f t="shared" si="10"/>
        <v>-1.6298145055770874E-9</v>
      </c>
    </row>
    <row r="103" spans="1:19" ht="12.75" customHeight="1" x14ac:dyDescent="0.2">
      <c r="A103" s="18"/>
      <c r="B103" s="48">
        <v>31</v>
      </c>
      <c r="C103" s="17" t="s">
        <v>61</v>
      </c>
      <c r="D103" s="17"/>
      <c r="E103" s="24">
        <f t="shared" si="11"/>
        <v>4909438.7299999995</v>
      </c>
      <c r="G103" s="14">
        <v>4830890.68</v>
      </c>
      <c r="H103" s="13"/>
      <c r="I103" s="14">
        <v>24735.66</v>
      </c>
      <c r="J103" s="13"/>
      <c r="K103" s="14">
        <v>53812.39</v>
      </c>
      <c r="L103" s="13"/>
      <c r="M103" s="14">
        <v>3553820.84</v>
      </c>
      <c r="N103" s="13"/>
      <c r="O103" s="14">
        <v>1355609.89</v>
      </c>
      <c r="P103" s="13"/>
      <c r="Q103" s="14">
        <v>-8</v>
      </c>
      <c r="R103" s="11">
        <f t="shared" si="9"/>
        <v>15.999999999767169</v>
      </c>
      <c r="S103" s="14">
        <f t="shared" si="10"/>
        <v>-2.3283064365386963E-10</v>
      </c>
    </row>
    <row r="104" spans="1:19" ht="12.75" customHeight="1" x14ac:dyDescent="0.2">
      <c r="A104" s="18"/>
      <c r="B104" s="48">
        <v>32</v>
      </c>
      <c r="C104" s="17" t="s">
        <v>62</v>
      </c>
      <c r="D104" s="17"/>
      <c r="E104" s="24">
        <f t="shared" si="11"/>
        <v>9836558.6099999994</v>
      </c>
      <c r="G104" s="14">
        <v>9650055.6699999999</v>
      </c>
      <c r="H104" s="13"/>
      <c r="I104" s="14">
        <v>140713.65</v>
      </c>
      <c r="J104" s="13"/>
      <c r="K104" s="14">
        <v>45789.29</v>
      </c>
      <c r="L104" s="13"/>
      <c r="M104" s="14">
        <v>7144681.1699999999</v>
      </c>
      <c r="N104" s="13"/>
      <c r="O104" s="14">
        <v>3054723.44</v>
      </c>
      <c r="P104" s="13"/>
      <c r="Q104" s="14">
        <v>362846</v>
      </c>
      <c r="R104" s="11">
        <f t="shared" si="9"/>
        <v>-725692.00000000047</v>
      </c>
      <c r="S104" s="14">
        <f t="shared" si="10"/>
        <v>-4.6566128730773926E-10</v>
      </c>
    </row>
    <row r="105" spans="1:19" ht="12.75" customHeight="1" x14ac:dyDescent="0.2">
      <c r="A105" s="18"/>
      <c r="B105" s="48">
        <v>33</v>
      </c>
      <c r="C105" s="17" t="s">
        <v>63</v>
      </c>
      <c r="D105" s="17"/>
      <c r="E105" s="24">
        <f t="shared" si="11"/>
        <v>6786474.1900000004</v>
      </c>
      <c r="G105" s="14">
        <v>6132108.6500000004</v>
      </c>
      <c r="H105" s="13"/>
      <c r="I105" s="14">
        <v>16962.61</v>
      </c>
      <c r="J105" s="13"/>
      <c r="K105" s="14">
        <v>637402.93000000005</v>
      </c>
      <c r="L105" s="13"/>
      <c r="M105" s="14">
        <v>4826845.75</v>
      </c>
      <c r="N105" s="13"/>
      <c r="O105" s="14">
        <v>1958461.4399999999</v>
      </c>
      <c r="P105" s="13"/>
      <c r="Q105" s="14">
        <v>-1167</v>
      </c>
      <c r="R105" s="11">
        <f t="shared" si="9"/>
        <v>2334.0000000004657</v>
      </c>
      <c r="S105" s="14">
        <f t="shared" si="10"/>
        <v>4.6566128730773926E-10</v>
      </c>
    </row>
    <row r="106" spans="1:19" ht="12.75" customHeight="1" x14ac:dyDescent="0.2">
      <c r="A106" s="18"/>
      <c r="B106" s="48">
        <v>34</v>
      </c>
      <c r="C106" s="17" t="s">
        <v>64</v>
      </c>
      <c r="D106" s="17"/>
      <c r="E106" s="24">
        <f t="shared" si="11"/>
        <v>11348126.939999999</v>
      </c>
      <c r="G106" s="14">
        <v>11093395.65</v>
      </c>
      <c r="H106" s="13"/>
      <c r="I106" s="14">
        <v>60539.85</v>
      </c>
      <c r="J106" s="13"/>
      <c r="K106" s="14">
        <v>194191.44</v>
      </c>
      <c r="L106" s="13"/>
      <c r="M106" s="14">
        <v>8240221.5700000003</v>
      </c>
      <c r="N106" s="13"/>
      <c r="O106" s="14">
        <v>3104820.37</v>
      </c>
      <c r="P106" s="13"/>
      <c r="Q106" s="14">
        <v>-3085</v>
      </c>
      <c r="R106" s="11">
        <f t="shared" si="9"/>
        <v>6169.9999999990687</v>
      </c>
      <c r="S106" s="14">
        <f t="shared" si="10"/>
        <v>-9.3132257461547852E-10</v>
      </c>
    </row>
    <row r="107" spans="1:19" ht="12.75" customHeight="1" x14ac:dyDescent="0.2">
      <c r="A107" s="18"/>
      <c r="B107" s="48">
        <v>35</v>
      </c>
      <c r="C107" s="17" t="s">
        <v>65</v>
      </c>
      <c r="D107" s="17"/>
      <c r="E107" s="24">
        <f t="shared" si="11"/>
        <v>3839076.15</v>
      </c>
      <c r="G107" s="14">
        <v>3720475.4</v>
      </c>
      <c r="H107" s="13"/>
      <c r="I107" s="14">
        <v>56746.67</v>
      </c>
      <c r="J107" s="13"/>
      <c r="K107" s="14">
        <v>61854.080000000002</v>
      </c>
      <c r="L107" s="13"/>
      <c r="M107" s="14">
        <v>2799135.57</v>
      </c>
      <c r="N107" s="13"/>
      <c r="O107" s="14">
        <v>1039888.58</v>
      </c>
      <c r="P107" s="13"/>
      <c r="Q107" s="14">
        <v>-52</v>
      </c>
      <c r="R107" s="11">
        <f t="shared" si="9"/>
        <v>104.00000000011642</v>
      </c>
      <c r="S107" s="14">
        <f t="shared" si="10"/>
        <v>1.1641532182693481E-10</v>
      </c>
    </row>
    <row r="108" spans="1:19" ht="12.75" customHeight="1" x14ac:dyDescent="0.2">
      <c r="A108" s="18"/>
      <c r="B108" s="48">
        <v>36</v>
      </c>
      <c r="C108" s="17" t="s">
        <v>258</v>
      </c>
      <c r="D108" s="17"/>
      <c r="E108" s="24">
        <f t="shared" si="11"/>
        <v>19709.009999999998</v>
      </c>
      <c r="G108" s="14">
        <v>1418.76</v>
      </c>
      <c r="H108" s="13"/>
      <c r="I108" s="14">
        <v>17321.580000000002</v>
      </c>
      <c r="J108" s="13"/>
      <c r="K108" s="14">
        <v>968.67</v>
      </c>
      <c r="L108" s="13"/>
      <c r="M108" s="14">
        <v>319</v>
      </c>
      <c r="N108" s="13"/>
      <c r="O108" s="14">
        <v>18718.009999999998</v>
      </c>
      <c r="P108" s="13"/>
      <c r="Q108" s="14">
        <v>-672</v>
      </c>
      <c r="R108" s="11">
        <f t="shared" si="9"/>
        <v>1344</v>
      </c>
      <c r="S108" s="14">
        <f t="shared" si="10"/>
        <v>0</v>
      </c>
    </row>
    <row r="109" spans="1:19" ht="12.75" customHeight="1" x14ac:dyDescent="0.2">
      <c r="A109" s="18"/>
      <c r="B109" s="48">
        <v>37</v>
      </c>
      <c r="C109" s="17" t="s">
        <v>66</v>
      </c>
      <c r="D109" s="17"/>
      <c r="E109" s="24">
        <f t="shared" si="11"/>
        <v>5991337.1699999999</v>
      </c>
      <c r="G109" s="14">
        <v>5813022.3799999999</v>
      </c>
      <c r="H109" s="13"/>
      <c r="I109" s="14">
        <v>105508.72</v>
      </c>
      <c r="J109" s="13"/>
      <c r="K109" s="14">
        <v>72806.070000000007</v>
      </c>
      <c r="L109" s="13"/>
      <c r="M109" s="14">
        <v>4488690.67</v>
      </c>
      <c r="N109" s="13"/>
      <c r="O109" s="14">
        <v>1502040.5</v>
      </c>
      <c r="P109" s="13"/>
      <c r="Q109" s="14">
        <v>-606</v>
      </c>
      <c r="R109" s="11">
        <f t="shared" si="9"/>
        <v>1212</v>
      </c>
      <c r="S109" s="14">
        <f t="shared" si="10"/>
        <v>0</v>
      </c>
    </row>
    <row r="110" spans="1:19" ht="12.75" customHeight="1" x14ac:dyDescent="0.2">
      <c r="A110" s="18"/>
      <c r="B110" s="48">
        <v>38</v>
      </c>
      <c r="C110" s="17" t="s">
        <v>67</v>
      </c>
      <c r="D110" s="17"/>
      <c r="E110" s="24">
        <f t="shared" si="11"/>
        <v>8711.81</v>
      </c>
      <c r="G110" s="14">
        <v>7307.63</v>
      </c>
      <c r="H110" s="13"/>
      <c r="I110" s="14">
        <v>1404.18</v>
      </c>
      <c r="J110" s="13"/>
      <c r="K110" s="14">
        <v>0</v>
      </c>
      <c r="L110" s="13"/>
      <c r="M110" s="14">
        <v>2903.12</v>
      </c>
      <c r="N110" s="13"/>
      <c r="O110" s="14">
        <v>5808.69</v>
      </c>
      <c r="P110" s="13"/>
      <c r="Q110" s="14">
        <v>0</v>
      </c>
      <c r="R110" s="11">
        <f t="shared" si="9"/>
        <v>0</v>
      </c>
      <c r="S110" s="14">
        <f t="shared" si="10"/>
        <v>0</v>
      </c>
    </row>
    <row r="111" spans="1:19" ht="12.75" customHeight="1" x14ac:dyDescent="0.2">
      <c r="A111" s="18"/>
      <c r="B111" s="48">
        <v>39</v>
      </c>
      <c r="C111" s="17" t="s">
        <v>217</v>
      </c>
      <c r="D111" s="17"/>
      <c r="E111" s="49">
        <f t="shared" si="11"/>
        <v>2094077.33</v>
      </c>
      <c r="G111" s="14">
        <v>2065993.81</v>
      </c>
      <c r="H111" s="13"/>
      <c r="I111" s="14">
        <v>24483.77</v>
      </c>
      <c r="J111" s="13"/>
      <c r="K111" s="14">
        <v>3599.75</v>
      </c>
      <c r="L111" s="13"/>
      <c r="M111" s="14">
        <v>1563002.64</v>
      </c>
      <c r="N111" s="13"/>
      <c r="O111" s="14">
        <v>531074.68999999994</v>
      </c>
      <c r="P111" s="13"/>
      <c r="Q111" s="14">
        <v>0</v>
      </c>
      <c r="R111" s="11">
        <f t="shared" si="9"/>
        <v>2.3283064365386963E-10</v>
      </c>
      <c r="S111" s="14">
        <f t="shared" si="10"/>
        <v>2.3283064365386963E-10</v>
      </c>
    </row>
    <row r="112" spans="1:19" s="57" customFormat="1" ht="12.75" customHeight="1" x14ac:dyDescent="0.2">
      <c r="A112" s="53"/>
      <c r="B112" s="54">
        <v>40</v>
      </c>
      <c r="C112" s="55" t="s">
        <v>68</v>
      </c>
      <c r="D112" s="56"/>
      <c r="E112" s="11">
        <f>G112+I112+K112</f>
        <v>5432324.9999999991</v>
      </c>
      <c r="F112" s="52"/>
      <c r="G112" s="14">
        <v>5377139.8099999996</v>
      </c>
      <c r="H112" s="13"/>
      <c r="I112" s="14">
        <v>29372.52</v>
      </c>
      <c r="J112" s="13"/>
      <c r="K112" s="14">
        <v>25812.67</v>
      </c>
      <c r="L112" s="13"/>
      <c r="M112" s="14">
        <v>3793283.19</v>
      </c>
      <c r="N112" s="13"/>
      <c r="O112" s="14">
        <v>1638825.81</v>
      </c>
      <c r="P112" s="13"/>
      <c r="Q112" s="14">
        <v>-216</v>
      </c>
      <c r="R112" s="11">
        <f>E112-M112-O112-Q112</f>
        <v>431.99999999906868</v>
      </c>
      <c r="S112" s="14">
        <f t="shared" si="10"/>
        <v>-9.3132257461547852E-10</v>
      </c>
    </row>
    <row r="113" spans="1:19" ht="12.75" customHeight="1" x14ac:dyDescent="0.2">
      <c r="A113" s="18"/>
      <c r="B113" s="48">
        <v>40</v>
      </c>
      <c r="C113" s="17" t="s">
        <v>272</v>
      </c>
      <c r="D113" s="1"/>
      <c r="E113" s="16">
        <f>G113+I113+K113</f>
        <v>0</v>
      </c>
      <c r="G113" s="15">
        <v>-108561840.37</v>
      </c>
      <c r="H113" s="13"/>
      <c r="I113" s="15">
        <v>108561840.37</v>
      </c>
      <c r="J113" s="13"/>
      <c r="K113" s="15">
        <v>0</v>
      </c>
      <c r="L113" s="13"/>
      <c r="M113" s="15">
        <v>0</v>
      </c>
      <c r="N113" s="13"/>
      <c r="O113" s="15">
        <v>0</v>
      </c>
      <c r="P113" s="13"/>
      <c r="Q113" s="15">
        <v>0</v>
      </c>
      <c r="R113" s="11">
        <f>E113-M113-O113-Q113</f>
        <v>0</v>
      </c>
      <c r="S113" s="14">
        <f t="shared" si="10"/>
        <v>0</v>
      </c>
    </row>
    <row r="114" spans="1:19" ht="12.75" customHeight="1" x14ac:dyDescent="0.2">
      <c r="A114" s="18"/>
      <c r="B114" s="48"/>
    </row>
    <row r="115" spans="1:19" ht="12.75" customHeight="1" x14ac:dyDescent="0.2">
      <c r="A115" s="18"/>
      <c r="B115" s="18"/>
      <c r="C115" s="18"/>
      <c r="D115" s="17" t="s">
        <v>2</v>
      </c>
      <c r="E115" s="19">
        <f>SUM(E73:E113)</f>
        <v>222047761.37999997</v>
      </c>
      <c r="G115" s="19">
        <f>SUM(G73:G113)</f>
        <v>102347880.53999996</v>
      </c>
      <c r="I115" s="19">
        <f>SUM(I73:I113)</f>
        <v>113576465.33</v>
      </c>
      <c r="K115" s="19">
        <f>SUM(K73:K113)</f>
        <v>6123415.5100000007</v>
      </c>
      <c r="M115" s="19">
        <f>SUM(M73:M113)</f>
        <v>156251682.39999998</v>
      </c>
      <c r="O115" s="19">
        <f>SUM(O73:O113)</f>
        <v>67759930.279999971</v>
      </c>
      <c r="Q115" s="19">
        <f>SUM(Q73:Q113)</f>
        <v>1963851.3000000003</v>
      </c>
      <c r="R115" s="11">
        <f>E115-M115-O115-Q115</f>
        <v>-3927702.5999999824</v>
      </c>
      <c r="S115" s="14">
        <f>E115-M115-O115+Q115</f>
        <v>1.8160790205001831E-8</v>
      </c>
    </row>
    <row r="116" spans="1:19" ht="12.75" customHeight="1" x14ac:dyDescent="0.2">
      <c r="A116" s="48"/>
    </row>
    <row r="117" spans="1:19" ht="12.75" customHeight="1" x14ac:dyDescent="0.2">
      <c r="A117" s="18"/>
      <c r="B117" s="17" t="s">
        <v>14</v>
      </c>
      <c r="G117" s="58"/>
      <c r="H117" s="58"/>
      <c r="I117" s="58"/>
      <c r="J117" s="58"/>
      <c r="K117" s="58"/>
      <c r="L117" s="58"/>
      <c r="M117" s="58"/>
      <c r="N117" s="58"/>
      <c r="O117" s="58"/>
    </row>
    <row r="118" spans="1:19" ht="12.75" customHeight="1" x14ac:dyDescent="0.2">
      <c r="A118" s="18"/>
      <c r="B118" s="18">
        <v>1</v>
      </c>
      <c r="C118" s="17" t="s">
        <v>32</v>
      </c>
      <c r="D118" s="17"/>
      <c r="E118" s="24">
        <f t="shared" ref="E118:E137" si="12">SUM(G118:K118)</f>
        <v>122377.17</v>
      </c>
      <c r="G118" s="14">
        <v>41100.629999999997</v>
      </c>
      <c r="H118" s="13"/>
      <c r="I118" s="14">
        <v>64696.82</v>
      </c>
      <c r="J118" s="13"/>
      <c r="K118" s="14">
        <v>16579.72</v>
      </c>
      <c r="L118" s="13"/>
      <c r="M118" s="14">
        <v>58669.93</v>
      </c>
      <c r="N118" s="13"/>
      <c r="O118" s="14">
        <v>63707.24</v>
      </c>
      <c r="P118" s="13"/>
      <c r="Q118" s="14">
        <v>0</v>
      </c>
      <c r="R118" s="11">
        <f t="shared" ref="R118:R172" si="13">E118-M118-O118-Q118</f>
        <v>0</v>
      </c>
      <c r="S118" s="14">
        <f t="shared" ref="S118:S156" si="14">E118-M118-O118+Q118</f>
        <v>0</v>
      </c>
    </row>
    <row r="119" spans="1:19" ht="12.75" customHeight="1" x14ac:dyDescent="0.2">
      <c r="A119" s="18"/>
      <c r="B119" s="18">
        <v>2</v>
      </c>
      <c r="C119" s="17" t="s">
        <v>33</v>
      </c>
      <c r="D119" s="17"/>
      <c r="E119" s="24">
        <f t="shared" si="12"/>
        <v>33657.869999999995</v>
      </c>
      <c r="G119" s="14">
        <v>32657.87</v>
      </c>
      <c r="H119" s="13"/>
      <c r="I119" s="14">
        <v>1000</v>
      </c>
      <c r="J119" s="13"/>
      <c r="K119" s="14">
        <v>0</v>
      </c>
      <c r="L119" s="13"/>
      <c r="M119" s="14">
        <v>2416</v>
      </c>
      <c r="N119" s="13"/>
      <c r="O119" s="14">
        <v>31241.87</v>
      </c>
      <c r="P119" s="13"/>
      <c r="Q119" s="14">
        <v>0</v>
      </c>
      <c r="R119" s="11">
        <f t="shared" si="13"/>
        <v>-3.637978807091713E-12</v>
      </c>
      <c r="S119" s="14">
        <f t="shared" si="14"/>
        <v>-3.637978807091713E-12</v>
      </c>
    </row>
    <row r="120" spans="1:19" ht="12.75" customHeight="1" x14ac:dyDescent="0.2">
      <c r="A120" s="18"/>
      <c r="B120" s="18">
        <v>3</v>
      </c>
      <c r="C120" s="17" t="s">
        <v>69</v>
      </c>
      <c r="D120" s="17"/>
      <c r="E120" s="24">
        <f t="shared" si="12"/>
        <v>0</v>
      </c>
      <c r="G120" s="14">
        <v>0</v>
      </c>
      <c r="H120" s="13"/>
      <c r="I120" s="14">
        <v>0</v>
      </c>
      <c r="J120" s="13"/>
      <c r="K120" s="14">
        <v>0</v>
      </c>
      <c r="L120" s="13"/>
      <c r="M120" s="14">
        <v>0</v>
      </c>
      <c r="N120" s="13"/>
      <c r="O120" s="14">
        <v>0</v>
      </c>
      <c r="P120" s="13"/>
      <c r="Q120" s="14">
        <v>0</v>
      </c>
      <c r="R120" s="11">
        <f t="shared" si="13"/>
        <v>0</v>
      </c>
      <c r="S120" s="14">
        <f t="shared" si="14"/>
        <v>0</v>
      </c>
    </row>
    <row r="121" spans="1:19" ht="12.75" customHeight="1" x14ac:dyDescent="0.2">
      <c r="A121" s="18"/>
      <c r="B121" s="18">
        <v>4</v>
      </c>
      <c r="C121" s="17" t="s">
        <v>34</v>
      </c>
      <c r="D121" s="17"/>
      <c r="E121" s="24">
        <f t="shared" si="12"/>
        <v>8386.2799999999988</v>
      </c>
      <c r="G121" s="14">
        <v>5468.79</v>
      </c>
      <c r="H121" s="13"/>
      <c r="I121" s="14">
        <v>0</v>
      </c>
      <c r="J121" s="13"/>
      <c r="K121" s="14">
        <v>2917.49</v>
      </c>
      <c r="L121" s="13"/>
      <c r="M121" s="14">
        <v>0</v>
      </c>
      <c r="N121" s="13"/>
      <c r="O121" s="14">
        <v>8386.2800000000007</v>
      </c>
      <c r="P121" s="13"/>
      <c r="Q121" s="14">
        <v>0</v>
      </c>
      <c r="R121" s="11">
        <f t="shared" si="13"/>
        <v>-1.8189894035458565E-12</v>
      </c>
      <c r="S121" s="14">
        <f t="shared" si="14"/>
        <v>-1.8189894035458565E-12</v>
      </c>
    </row>
    <row r="122" spans="1:19" ht="12.75" customHeight="1" x14ac:dyDescent="0.2">
      <c r="A122" s="18"/>
      <c r="B122" s="18">
        <v>5</v>
      </c>
      <c r="C122" s="17" t="s">
        <v>35</v>
      </c>
      <c r="D122" s="17"/>
      <c r="E122" s="24">
        <f t="shared" si="12"/>
        <v>16538.099999999999</v>
      </c>
      <c r="G122" s="14">
        <v>14690.1</v>
      </c>
      <c r="H122" s="13"/>
      <c r="I122" s="14">
        <v>1848</v>
      </c>
      <c r="J122" s="13"/>
      <c r="K122" s="14">
        <v>0</v>
      </c>
      <c r="L122" s="13"/>
      <c r="M122" s="14">
        <v>3780</v>
      </c>
      <c r="N122" s="13"/>
      <c r="O122" s="14">
        <v>12758.1</v>
      </c>
      <c r="P122" s="13"/>
      <c r="Q122" s="14">
        <v>0</v>
      </c>
      <c r="R122" s="11">
        <f t="shared" si="13"/>
        <v>-1.8189894035458565E-12</v>
      </c>
      <c r="S122" s="14">
        <f t="shared" si="14"/>
        <v>-1.8189894035458565E-12</v>
      </c>
    </row>
    <row r="123" spans="1:19" ht="12.75" customHeight="1" x14ac:dyDescent="0.2">
      <c r="A123" s="18"/>
      <c r="B123" s="18">
        <v>6</v>
      </c>
      <c r="C123" s="17" t="s">
        <v>36</v>
      </c>
      <c r="D123" s="17"/>
      <c r="E123" s="24">
        <f t="shared" si="12"/>
        <v>3595920.0500000003</v>
      </c>
      <c r="G123" s="14">
        <v>107796.75</v>
      </c>
      <c r="H123" s="13"/>
      <c r="I123" s="14">
        <v>7947.43</v>
      </c>
      <c r="J123" s="13"/>
      <c r="K123" s="14">
        <v>3480175.87</v>
      </c>
      <c r="L123" s="13"/>
      <c r="M123" s="14">
        <v>2209626.2000000002</v>
      </c>
      <c r="N123" s="13"/>
      <c r="O123" s="14">
        <v>1385873.85</v>
      </c>
      <c r="P123" s="13"/>
      <c r="Q123" s="14">
        <v>-420</v>
      </c>
      <c r="R123" s="11">
        <f t="shared" si="13"/>
        <v>840</v>
      </c>
      <c r="S123" s="14">
        <f t="shared" si="14"/>
        <v>0</v>
      </c>
    </row>
    <row r="124" spans="1:19" ht="12.75" customHeight="1" x14ac:dyDescent="0.2">
      <c r="A124" s="18"/>
      <c r="B124" s="18">
        <v>7</v>
      </c>
      <c r="C124" s="17" t="s">
        <v>37</v>
      </c>
      <c r="D124" s="17"/>
      <c r="E124" s="24">
        <f t="shared" si="12"/>
        <v>600.55999999999995</v>
      </c>
      <c r="G124" s="14">
        <v>600.55999999999995</v>
      </c>
      <c r="H124" s="13"/>
      <c r="I124" s="14">
        <v>0</v>
      </c>
      <c r="J124" s="13"/>
      <c r="K124" s="14">
        <v>0</v>
      </c>
      <c r="L124" s="13"/>
      <c r="M124" s="14">
        <v>0</v>
      </c>
      <c r="N124" s="13"/>
      <c r="O124" s="14">
        <v>600.55999999999995</v>
      </c>
      <c r="P124" s="13"/>
      <c r="Q124" s="14">
        <v>0</v>
      </c>
      <c r="R124" s="11">
        <f t="shared" si="13"/>
        <v>0</v>
      </c>
      <c r="S124" s="14">
        <f t="shared" si="14"/>
        <v>0</v>
      </c>
    </row>
    <row r="125" spans="1:19" ht="12.75" customHeight="1" x14ac:dyDescent="0.2">
      <c r="A125" s="18"/>
      <c r="B125" s="18">
        <v>8</v>
      </c>
      <c r="C125" s="17" t="s">
        <v>38</v>
      </c>
      <c r="D125" s="17"/>
      <c r="E125" s="24">
        <f t="shared" si="12"/>
        <v>4980098.45</v>
      </c>
      <c r="G125" s="14">
        <v>63968.09</v>
      </c>
      <c r="H125" s="13"/>
      <c r="I125" s="14">
        <v>39159.99</v>
      </c>
      <c r="J125" s="13"/>
      <c r="K125" s="14">
        <v>4876970.37</v>
      </c>
      <c r="L125" s="13"/>
      <c r="M125" s="14">
        <v>2286521.86</v>
      </c>
      <c r="N125" s="13"/>
      <c r="O125" s="14">
        <v>2693536.59</v>
      </c>
      <c r="P125" s="13"/>
      <c r="Q125" s="14">
        <v>-40</v>
      </c>
      <c r="R125" s="11">
        <f t="shared" si="13"/>
        <v>80.000000000465661</v>
      </c>
      <c r="S125" s="14">
        <f t="shared" si="14"/>
        <v>4.6566128730773926E-10</v>
      </c>
    </row>
    <row r="126" spans="1:19" ht="12.75" customHeight="1" x14ac:dyDescent="0.2">
      <c r="A126" s="18"/>
      <c r="B126" s="18">
        <v>9</v>
      </c>
      <c r="C126" s="17" t="s">
        <v>39</v>
      </c>
      <c r="D126" s="17"/>
      <c r="E126" s="24">
        <f t="shared" si="12"/>
        <v>22001.39</v>
      </c>
      <c r="G126" s="14">
        <v>5376.02</v>
      </c>
      <c r="H126" s="13"/>
      <c r="I126" s="14">
        <v>914.75</v>
      </c>
      <c r="J126" s="13"/>
      <c r="K126" s="14">
        <v>15710.62</v>
      </c>
      <c r="L126" s="13"/>
      <c r="M126" s="14">
        <v>400</v>
      </c>
      <c r="N126" s="13"/>
      <c r="O126" s="14">
        <v>21601.39</v>
      </c>
      <c r="P126" s="13"/>
      <c r="Q126" s="14">
        <v>0</v>
      </c>
      <c r="R126" s="11">
        <f t="shared" si="13"/>
        <v>0</v>
      </c>
      <c r="S126" s="14">
        <f t="shared" si="14"/>
        <v>0</v>
      </c>
    </row>
    <row r="127" spans="1:19" ht="12.75" customHeight="1" x14ac:dyDescent="0.2">
      <c r="A127" s="18"/>
      <c r="B127" s="18">
        <v>10</v>
      </c>
      <c r="C127" s="17" t="s">
        <v>40</v>
      </c>
      <c r="D127" s="17"/>
      <c r="E127" s="24">
        <f t="shared" si="12"/>
        <v>3579.31</v>
      </c>
      <c r="G127" s="14">
        <v>3579.31</v>
      </c>
      <c r="H127" s="13"/>
      <c r="I127" s="14">
        <v>0</v>
      </c>
      <c r="J127" s="13"/>
      <c r="K127" s="14">
        <v>0</v>
      </c>
      <c r="L127" s="13"/>
      <c r="M127" s="14">
        <v>3750</v>
      </c>
      <c r="N127" s="13"/>
      <c r="O127" s="14">
        <v>-170.69</v>
      </c>
      <c r="P127" s="13"/>
      <c r="Q127" s="14">
        <v>0</v>
      </c>
      <c r="R127" s="11">
        <f t="shared" si="13"/>
        <v>-5.6843418860808015E-14</v>
      </c>
      <c r="S127" s="14">
        <f t="shared" si="14"/>
        <v>-5.6843418860808015E-14</v>
      </c>
    </row>
    <row r="128" spans="1:19" ht="12.75" customHeight="1" x14ac:dyDescent="0.2">
      <c r="A128" s="18"/>
      <c r="B128" s="18">
        <v>11</v>
      </c>
      <c r="C128" s="17" t="s">
        <v>177</v>
      </c>
      <c r="D128" s="17"/>
      <c r="E128" s="24">
        <f t="shared" si="12"/>
        <v>19593.93</v>
      </c>
      <c r="G128" s="14">
        <v>19015.810000000001</v>
      </c>
      <c r="H128" s="13"/>
      <c r="I128" s="14">
        <v>347.55</v>
      </c>
      <c r="J128" s="13"/>
      <c r="K128" s="14">
        <v>230.57</v>
      </c>
      <c r="L128" s="13"/>
      <c r="M128" s="14">
        <v>2285.1999999999998</v>
      </c>
      <c r="N128" s="13"/>
      <c r="O128" s="14">
        <v>17308.73</v>
      </c>
      <c r="P128" s="13"/>
      <c r="Q128" s="14">
        <v>0</v>
      </c>
      <c r="R128" s="11">
        <f t="shared" si="13"/>
        <v>0</v>
      </c>
      <c r="S128" s="14">
        <f t="shared" si="14"/>
        <v>0</v>
      </c>
    </row>
    <row r="129" spans="1:19" ht="12.75" customHeight="1" x14ac:dyDescent="0.2">
      <c r="A129" s="18"/>
      <c r="B129" s="18">
        <v>12</v>
      </c>
      <c r="C129" s="17" t="s">
        <v>41</v>
      </c>
      <c r="D129" s="17"/>
      <c r="E129" s="24">
        <f t="shared" si="12"/>
        <v>25367.670000000002</v>
      </c>
      <c r="G129" s="14">
        <v>25266.99</v>
      </c>
      <c r="H129" s="13"/>
      <c r="I129" s="14">
        <v>100.68</v>
      </c>
      <c r="J129" s="13"/>
      <c r="K129" s="14">
        <v>0</v>
      </c>
      <c r="L129" s="13"/>
      <c r="M129" s="14">
        <v>4494.6000000000004</v>
      </c>
      <c r="N129" s="13"/>
      <c r="O129" s="14">
        <v>20873.07</v>
      </c>
      <c r="P129" s="13"/>
      <c r="Q129" s="14">
        <v>0</v>
      </c>
      <c r="R129" s="11">
        <f t="shared" si="13"/>
        <v>0</v>
      </c>
      <c r="S129" s="14">
        <f t="shared" si="14"/>
        <v>0</v>
      </c>
    </row>
    <row r="130" spans="1:19" ht="12.75" customHeight="1" x14ac:dyDescent="0.2">
      <c r="A130" s="18"/>
      <c r="B130" s="18">
        <v>13</v>
      </c>
      <c r="C130" s="17" t="s">
        <v>42</v>
      </c>
      <c r="D130" s="17"/>
      <c r="E130" s="24">
        <f t="shared" si="12"/>
        <v>18850.52</v>
      </c>
      <c r="G130" s="14">
        <v>18850.52</v>
      </c>
      <c r="H130" s="13"/>
      <c r="I130" s="14">
        <v>0</v>
      </c>
      <c r="J130" s="13"/>
      <c r="K130" s="14">
        <v>0</v>
      </c>
      <c r="L130" s="13"/>
      <c r="M130" s="14">
        <v>2390</v>
      </c>
      <c r="N130" s="13"/>
      <c r="O130" s="14">
        <v>16460.52</v>
      </c>
      <c r="P130" s="13"/>
      <c r="Q130" s="14">
        <v>0</v>
      </c>
      <c r="R130" s="11">
        <f t="shared" si="13"/>
        <v>0</v>
      </c>
      <c r="S130" s="14">
        <f t="shared" si="14"/>
        <v>0</v>
      </c>
    </row>
    <row r="131" spans="1:19" ht="12.75" customHeight="1" x14ac:dyDescent="0.2">
      <c r="A131" s="18"/>
      <c r="B131" s="18">
        <v>14</v>
      </c>
      <c r="C131" s="17" t="s">
        <v>43</v>
      </c>
      <c r="D131" s="17"/>
      <c r="E131" s="24">
        <f t="shared" si="12"/>
        <v>474730.57</v>
      </c>
      <c r="G131" s="14">
        <v>301080.46000000002</v>
      </c>
      <c r="H131" s="13"/>
      <c r="I131" s="14">
        <v>2897.16</v>
      </c>
      <c r="J131" s="13"/>
      <c r="K131" s="14">
        <v>170752.95</v>
      </c>
      <c r="L131" s="13"/>
      <c r="M131" s="14">
        <v>234583.02</v>
      </c>
      <c r="N131" s="13"/>
      <c r="O131" s="14">
        <v>239875.55</v>
      </c>
      <c r="P131" s="13"/>
      <c r="Q131" s="14">
        <v>-272</v>
      </c>
      <c r="R131" s="11">
        <f t="shared" si="13"/>
        <v>544.0000000000291</v>
      </c>
      <c r="S131" s="14">
        <f t="shared" si="14"/>
        <v>2.9103830456733704E-11</v>
      </c>
    </row>
    <row r="132" spans="1:19" ht="12.75" customHeight="1" x14ac:dyDescent="0.2">
      <c r="A132" s="18"/>
      <c r="B132" s="18">
        <v>15</v>
      </c>
      <c r="C132" s="17" t="s">
        <v>44</v>
      </c>
      <c r="D132" s="17"/>
      <c r="E132" s="24">
        <f t="shared" si="12"/>
        <v>26562.61</v>
      </c>
      <c r="G132" s="14">
        <v>28649.69</v>
      </c>
      <c r="H132" s="13"/>
      <c r="I132" s="14">
        <v>-2437.08</v>
      </c>
      <c r="J132" s="13"/>
      <c r="K132" s="14">
        <v>350</v>
      </c>
      <c r="L132" s="13"/>
      <c r="M132" s="14">
        <v>9453.0300000000007</v>
      </c>
      <c r="N132" s="13"/>
      <c r="O132" s="14">
        <v>17109.580000000002</v>
      </c>
      <c r="P132" s="13"/>
      <c r="Q132" s="14">
        <v>0</v>
      </c>
      <c r="R132" s="11">
        <f t="shared" si="13"/>
        <v>0</v>
      </c>
      <c r="S132" s="14">
        <f t="shared" si="14"/>
        <v>0</v>
      </c>
    </row>
    <row r="133" spans="1:19" ht="12.75" customHeight="1" x14ac:dyDescent="0.2">
      <c r="A133" s="18"/>
      <c r="B133" s="18">
        <v>16</v>
      </c>
      <c r="C133" s="17" t="s">
        <v>45</v>
      </c>
      <c r="D133" s="17"/>
      <c r="E133" s="24">
        <f t="shared" si="12"/>
        <v>10623.11</v>
      </c>
      <c r="G133" s="14">
        <v>7619.47</v>
      </c>
      <c r="H133" s="13"/>
      <c r="I133" s="14">
        <v>3003.64</v>
      </c>
      <c r="J133" s="13"/>
      <c r="K133" s="14">
        <v>0</v>
      </c>
      <c r="L133" s="13"/>
      <c r="M133" s="14">
        <v>2422.75</v>
      </c>
      <c r="N133" s="13"/>
      <c r="O133" s="14">
        <v>8200.36</v>
      </c>
      <c r="P133" s="13"/>
      <c r="Q133" s="14">
        <v>0</v>
      </c>
      <c r="R133" s="11">
        <f t="shared" si="13"/>
        <v>0</v>
      </c>
      <c r="S133" s="14">
        <f t="shared" si="14"/>
        <v>0</v>
      </c>
    </row>
    <row r="134" spans="1:19" ht="12.75" customHeight="1" x14ac:dyDescent="0.2">
      <c r="A134" s="18"/>
      <c r="B134" s="18">
        <v>17</v>
      </c>
      <c r="C134" s="17" t="s">
        <v>46</v>
      </c>
      <c r="D134" s="17"/>
      <c r="E134" s="24">
        <f t="shared" si="12"/>
        <v>4918.25</v>
      </c>
      <c r="G134" s="14">
        <v>4514.8</v>
      </c>
      <c r="H134" s="13"/>
      <c r="I134" s="14">
        <v>403.45</v>
      </c>
      <c r="J134" s="13"/>
      <c r="K134" s="14">
        <v>0</v>
      </c>
      <c r="L134" s="13"/>
      <c r="M134" s="14">
        <v>1060.8</v>
      </c>
      <c r="N134" s="13"/>
      <c r="O134" s="14">
        <v>3857.45</v>
      </c>
      <c r="P134" s="13"/>
      <c r="Q134" s="14">
        <v>0</v>
      </c>
      <c r="R134" s="11">
        <f t="shared" si="13"/>
        <v>0</v>
      </c>
      <c r="S134" s="14">
        <f t="shared" si="14"/>
        <v>0</v>
      </c>
    </row>
    <row r="135" spans="1:19" ht="12.75" customHeight="1" x14ac:dyDescent="0.2">
      <c r="A135" s="18"/>
      <c r="B135" s="18">
        <v>18</v>
      </c>
      <c r="C135" s="17" t="s">
        <v>47</v>
      </c>
      <c r="D135" s="17"/>
      <c r="E135" s="24">
        <f t="shared" si="12"/>
        <v>6919.3099999999995</v>
      </c>
      <c r="G135" s="14">
        <v>6837.23</v>
      </c>
      <c r="H135" s="13"/>
      <c r="I135" s="14">
        <v>82.08</v>
      </c>
      <c r="J135" s="13"/>
      <c r="K135" s="14">
        <v>0</v>
      </c>
      <c r="L135" s="13"/>
      <c r="M135" s="14">
        <v>80</v>
      </c>
      <c r="N135" s="13"/>
      <c r="O135" s="14">
        <v>6839.31</v>
      </c>
      <c r="P135" s="13"/>
      <c r="Q135" s="14">
        <v>0</v>
      </c>
      <c r="R135" s="11">
        <f t="shared" si="13"/>
        <v>-9.0949470177292824E-13</v>
      </c>
      <c r="S135" s="14">
        <f t="shared" si="14"/>
        <v>-9.0949470177292824E-13</v>
      </c>
    </row>
    <row r="136" spans="1:19" ht="12.75" customHeight="1" x14ac:dyDescent="0.2">
      <c r="A136" s="18"/>
      <c r="B136" s="18">
        <v>19</v>
      </c>
      <c r="C136" s="17" t="s">
        <v>48</v>
      </c>
      <c r="D136" s="17"/>
      <c r="E136" s="24">
        <f t="shared" si="12"/>
        <v>2596224.15</v>
      </c>
      <c r="G136" s="14">
        <v>10170.35</v>
      </c>
      <c r="H136" s="13"/>
      <c r="I136" s="14">
        <v>15946.67</v>
      </c>
      <c r="J136" s="13"/>
      <c r="K136" s="14">
        <v>2570107.13</v>
      </c>
      <c r="L136" s="13"/>
      <c r="M136" s="14">
        <v>1123199.6499999999</v>
      </c>
      <c r="N136" s="13"/>
      <c r="O136" s="14">
        <v>1472816.5</v>
      </c>
      <c r="P136" s="13"/>
      <c r="Q136" s="14">
        <v>-208</v>
      </c>
      <c r="R136" s="11">
        <f t="shared" si="13"/>
        <v>416</v>
      </c>
      <c r="S136" s="14">
        <f t="shared" si="14"/>
        <v>0</v>
      </c>
    </row>
    <row r="137" spans="1:19" ht="12.75" customHeight="1" x14ac:dyDescent="0.2">
      <c r="A137" s="18"/>
      <c r="B137" s="18">
        <v>20</v>
      </c>
      <c r="C137" s="17" t="s">
        <v>49</v>
      </c>
      <c r="D137" s="17"/>
      <c r="E137" s="24">
        <f t="shared" si="12"/>
        <v>76657.3</v>
      </c>
      <c r="G137" s="14">
        <v>28687.72</v>
      </c>
      <c r="H137" s="13"/>
      <c r="I137" s="14">
        <v>46297.67</v>
      </c>
      <c r="J137" s="13"/>
      <c r="K137" s="14">
        <v>1671.91</v>
      </c>
      <c r="L137" s="13"/>
      <c r="M137" s="14">
        <v>19789.05</v>
      </c>
      <c r="N137" s="13"/>
      <c r="O137" s="14">
        <v>56838.25</v>
      </c>
      <c r="P137" s="13"/>
      <c r="Q137" s="14">
        <v>-30</v>
      </c>
      <c r="R137" s="11">
        <f t="shared" si="13"/>
        <v>60</v>
      </c>
      <c r="S137" s="14">
        <f t="shared" si="14"/>
        <v>0</v>
      </c>
    </row>
    <row r="138" spans="1:19" ht="12.75" customHeight="1" x14ac:dyDescent="0.2">
      <c r="A138" s="18"/>
      <c r="B138" s="18">
        <v>21</v>
      </c>
      <c r="C138" s="17" t="s">
        <v>50</v>
      </c>
      <c r="D138" s="17"/>
      <c r="G138" s="14"/>
      <c r="H138" s="13"/>
      <c r="I138" s="14"/>
      <c r="J138" s="13"/>
      <c r="K138" s="14"/>
      <c r="L138" s="13"/>
      <c r="M138" s="14"/>
      <c r="N138" s="13"/>
      <c r="O138" s="14"/>
      <c r="P138" s="13"/>
      <c r="Q138" s="14"/>
      <c r="R138" s="11">
        <f t="shared" si="13"/>
        <v>0</v>
      </c>
      <c r="S138" s="14">
        <f t="shared" si="14"/>
        <v>0</v>
      </c>
    </row>
    <row r="139" spans="1:19" ht="12.75" customHeight="1" x14ac:dyDescent="0.2">
      <c r="A139" s="18"/>
      <c r="B139" s="18">
        <v>22</v>
      </c>
      <c r="C139" s="18"/>
      <c r="D139" s="17" t="s">
        <v>51</v>
      </c>
      <c r="E139" s="24">
        <f t="shared" ref="E139:E152" si="15">SUM(G139:K139)</f>
        <v>6350</v>
      </c>
      <c r="G139" s="14">
        <v>6350</v>
      </c>
      <c r="H139" s="13"/>
      <c r="I139" s="14">
        <v>0</v>
      </c>
      <c r="J139" s="13"/>
      <c r="K139" s="14">
        <v>0</v>
      </c>
      <c r="L139" s="13"/>
      <c r="M139" s="14">
        <v>0</v>
      </c>
      <c r="N139" s="13"/>
      <c r="O139" s="14">
        <v>6350</v>
      </c>
      <c r="P139" s="13"/>
      <c r="Q139" s="14">
        <v>0</v>
      </c>
      <c r="R139" s="11">
        <f t="shared" si="13"/>
        <v>0</v>
      </c>
      <c r="S139" s="14">
        <f t="shared" si="14"/>
        <v>0</v>
      </c>
    </row>
    <row r="140" spans="1:19" ht="12.75" customHeight="1" x14ac:dyDescent="0.2">
      <c r="A140" s="18"/>
      <c r="B140" s="18">
        <v>23</v>
      </c>
      <c r="C140" s="17" t="s">
        <v>52</v>
      </c>
      <c r="D140" s="17"/>
      <c r="E140" s="24">
        <f t="shared" si="15"/>
        <v>37287.790000000008</v>
      </c>
      <c r="G140" s="14">
        <v>34233.65</v>
      </c>
      <c r="H140" s="13"/>
      <c r="I140" s="14">
        <v>3000.59</v>
      </c>
      <c r="J140" s="13"/>
      <c r="K140" s="14">
        <v>53.55</v>
      </c>
      <c r="L140" s="13"/>
      <c r="M140" s="14">
        <v>14607.69</v>
      </c>
      <c r="N140" s="13"/>
      <c r="O140" s="14">
        <v>22660.1</v>
      </c>
      <c r="P140" s="13"/>
      <c r="Q140" s="14">
        <v>-20</v>
      </c>
      <c r="R140" s="11">
        <f t="shared" si="13"/>
        <v>40.000000000007276</v>
      </c>
      <c r="S140" s="14">
        <f t="shared" si="14"/>
        <v>7.2759576141834259E-12</v>
      </c>
    </row>
    <row r="141" spans="1:19" ht="12.75" customHeight="1" x14ac:dyDescent="0.2">
      <c r="A141" s="18"/>
      <c r="B141" s="18">
        <v>24</v>
      </c>
      <c r="C141" s="17" t="s">
        <v>70</v>
      </c>
      <c r="D141" s="17"/>
      <c r="E141" s="24">
        <f t="shared" si="15"/>
        <v>492650.46</v>
      </c>
      <c r="G141" s="14">
        <v>3628.39</v>
      </c>
      <c r="H141" s="13"/>
      <c r="I141" s="14">
        <v>81852.820000000007</v>
      </c>
      <c r="J141" s="13"/>
      <c r="K141" s="14">
        <v>407169.25</v>
      </c>
      <c r="L141" s="13"/>
      <c r="M141" s="14">
        <v>239153.55</v>
      </c>
      <c r="N141" s="13"/>
      <c r="O141" s="14">
        <v>252973.41</v>
      </c>
      <c r="P141" s="13"/>
      <c r="Q141" s="14">
        <v>-523.5</v>
      </c>
      <c r="R141" s="11">
        <f t="shared" si="13"/>
        <v>1047.0000000000291</v>
      </c>
      <c r="S141" s="14">
        <f t="shared" si="14"/>
        <v>2.9103830456733704E-11</v>
      </c>
    </row>
    <row r="142" spans="1:19" ht="12.75" customHeight="1" x14ac:dyDescent="0.2">
      <c r="A142" s="18"/>
      <c r="B142" s="18">
        <v>25</v>
      </c>
      <c r="C142" s="17" t="s">
        <v>55</v>
      </c>
      <c r="D142" s="17"/>
      <c r="E142" s="24">
        <f t="shared" si="15"/>
        <v>5633.84</v>
      </c>
      <c r="G142" s="14">
        <v>5633.84</v>
      </c>
      <c r="H142" s="13"/>
      <c r="I142" s="14">
        <v>0</v>
      </c>
      <c r="J142" s="13"/>
      <c r="K142" s="14">
        <v>0</v>
      </c>
      <c r="L142" s="13"/>
      <c r="M142" s="14">
        <v>5135.3</v>
      </c>
      <c r="N142" s="13"/>
      <c r="O142" s="14">
        <v>498.54</v>
      </c>
      <c r="P142" s="13"/>
      <c r="Q142" s="14">
        <v>0</v>
      </c>
      <c r="R142" s="11">
        <f t="shared" si="13"/>
        <v>-5.6843418860808015E-14</v>
      </c>
      <c r="S142" s="14">
        <f t="shared" si="14"/>
        <v>-5.6843418860808015E-14</v>
      </c>
    </row>
    <row r="143" spans="1:19" ht="12.75" customHeight="1" x14ac:dyDescent="0.2">
      <c r="A143" s="18"/>
      <c r="B143" s="18">
        <v>26</v>
      </c>
      <c r="C143" s="17" t="s">
        <v>56</v>
      </c>
      <c r="D143" s="17"/>
      <c r="E143" s="24">
        <f t="shared" si="15"/>
        <v>538416.93000000005</v>
      </c>
      <c r="G143" s="14">
        <v>5115.8</v>
      </c>
      <c r="H143" s="13"/>
      <c r="I143" s="14">
        <v>16320.79</v>
      </c>
      <c r="J143" s="13"/>
      <c r="K143" s="14">
        <v>516980.34</v>
      </c>
      <c r="L143" s="13"/>
      <c r="M143" s="14">
        <v>336830.2</v>
      </c>
      <c r="N143" s="13"/>
      <c r="O143" s="14">
        <v>201586.73</v>
      </c>
      <c r="P143" s="13"/>
      <c r="Q143" s="14">
        <v>0</v>
      </c>
      <c r="R143" s="11">
        <f t="shared" si="13"/>
        <v>2.9103830456733704E-11</v>
      </c>
      <c r="S143" s="14">
        <f t="shared" si="14"/>
        <v>2.9103830456733704E-11</v>
      </c>
    </row>
    <row r="144" spans="1:19" ht="12.75" customHeight="1" x14ac:dyDescent="0.2">
      <c r="A144" s="18"/>
      <c r="B144" s="18">
        <v>27</v>
      </c>
      <c r="C144" s="17" t="s">
        <v>58</v>
      </c>
      <c r="D144" s="17"/>
      <c r="E144" s="24">
        <f t="shared" si="15"/>
        <v>85381.77</v>
      </c>
      <c r="G144" s="14">
        <v>53552.33</v>
      </c>
      <c r="H144" s="13"/>
      <c r="I144" s="14">
        <v>22322.83</v>
      </c>
      <c r="J144" s="13"/>
      <c r="K144" s="14">
        <v>9506.61</v>
      </c>
      <c r="L144" s="13"/>
      <c r="M144" s="14">
        <v>4816.9799999999996</v>
      </c>
      <c r="N144" s="13"/>
      <c r="O144" s="14">
        <v>80564.790000000008</v>
      </c>
      <c r="P144" s="13"/>
      <c r="Q144" s="14">
        <v>0</v>
      </c>
      <c r="R144" s="11">
        <f t="shared" si="13"/>
        <v>0</v>
      </c>
      <c r="S144" s="14">
        <f t="shared" si="14"/>
        <v>0</v>
      </c>
    </row>
    <row r="145" spans="1:19" ht="12.75" customHeight="1" x14ac:dyDescent="0.2">
      <c r="A145" s="18"/>
      <c r="B145" s="18">
        <v>19</v>
      </c>
      <c r="C145" s="17" t="s">
        <v>59</v>
      </c>
      <c r="D145" s="17"/>
      <c r="E145" s="24">
        <f>SUM(G145:K145)</f>
        <v>1897.52</v>
      </c>
      <c r="G145" s="14">
        <v>0</v>
      </c>
      <c r="H145" s="13"/>
      <c r="I145" s="14">
        <v>1897.52</v>
      </c>
      <c r="J145" s="13"/>
      <c r="K145" s="14">
        <v>0</v>
      </c>
      <c r="L145" s="13"/>
      <c r="M145" s="14">
        <v>0</v>
      </c>
      <c r="N145" s="13"/>
      <c r="O145" s="14">
        <v>1897.52</v>
      </c>
      <c r="P145" s="13"/>
      <c r="Q145" s="14">
        <v>0</v>
      </c>
      <c r="R145" s="11">
        <f>E145-M145-O145-Q145</f>
        <v>0</v>
      </c>
      <c r="S145" s="14">
        <f t="shared" si="14"/>
        <v>0</v>
      </c>
    </row>
    <row r="146" spans="1:19" ht="12.75" customHeight="1" x14ac:dyDescent="0.2">
      <c r="A146" s="18"/>
      <c r="B146" s="18">
        <v>28</v>
      </c>
      <c r="C146" s="17" t="s">
        <v>71</v>
      </c>
      <c r="D146" s="17"/>
      <c r="E146" s="24">
        <f t="shared" si="15"/>
        <v>6974653.4500000002</v>
      </c>
      <c r="G146" s="14">
        <v>96115.58</v>
      </c>
      <c r="H146" s="13"/>
      <c r="I146" s="14">
        <v>49249.79</v>
      </c>
      <c r="J146" s="13"/>
      <c r="K146" s="14">
        <v>6829288.0800000001</v>
      </c>
      <c r="L146" s="13"/>
      <c r="M146" s="14">
        <v>3771299.44</v>
      </c>
      <c r="N146" s="13"/>
      <c r="O146" s="14">
        <v>3202678.01</v>
      </c>
      <c r="P146" s="13"/>
      <c r="Q146" s="14">
        <v>-676</v>
      </c>
      <c r="R146" s="11">
        <f t="shared" si="13"/>
        <v>1352.0000000004657</v>
      </c>
      <c r="S146" s="14">
        <f t="shared" si="14"/>
        <v>4.6566128730773926E-10</v>
      </c>
    </row>
    <row r="147" spans="1:19" ht="12.75" customHeight="1" x14ac:dyDescent="0.2">
      <c r="A147" s="18"/>
      <c r="B147" s="18">
        <v>29</v>
      </c>
      <c r="C147" s="17" t="s">
        <v>61</v>
      </c>
      <c r="D147" s="17"/>
      <c r="E147" s="24">
        <f t="shared" si="15"/>
        <v>50059.770000000004</v>
      </c>
      <c r="G147" s="14">
        <v>20512.38</v>
      </c>
      <c r="H147" s="13"/>
      <c r="I147" s="14">
        <v>3943.36</v>
      </c>
      <c r="J147" s="13"/>
      <c r="K147" s="14">
        <v>25604.03</v>
      </c>
      <c r="L147" s="13"/>
      <c r="M147" s="14">
        <v>7485</v>
      </c>
      <c r="N147" s="13"/>
      <c r="O147" s="14">
        <v>42574.77</v>
      </c>
      <c r="P147" s="13"/>
      <c r="Q147" s="14">
        <v>0</v>
      </c>
      <c r="R147" s="11">
        <f t="shared" si="13"/>
        <v>7.2759576141834259E-12</v>
      </c>
      <c r="S147" s="14">
        <f t="shared" si="14"/>
        <v>7.2759576141834259E-12</v>
      </c>
    </row>
    <row r="148" spans="1:19" ht="12.75" customHeight="1" x14ac:dyDescent="0.2">
      <c r="A148" s="18"/>
      <c r="B148" s="18">
        <v>30</v>
      </c>
      <c r="C148" s="17" t="s">
        <v>72</v>
      </c>
      <c r="D148" s="17"/>
      <c r="E148" s="59">
        <f t="shared" si="15"/>
        <v>0</v>
      </c>
      <c r="G148" s="14">
        <v>0</v>
      </c>
      <c r="H148" s="13"/>
      <c r="I148" s="14">
        <v>0</v>
      </c>
      <c r="J148" s="13"/>
      <c r="K148" s="14">
        <v>0</v>
      </c>
      <c r="L148" s="13"/>
      <c r="M148" s="14">
        <v>0</v>
      </c>
      <c r="N148" s="13"/>
      <c r="O148" s="14">
        <v>0</v>
      </c>
      <c r="P148" s="13"/>
      <c r="Q148" s="14">
        <v>0</v>
      </c>
      <c r="R148" s="11">
        <f t="shared" si="13"/>
        <v>0</v>
      </c>
      <c r="S148" s="14">
        <f t="shared" si="14"/>
        <v>0</v>
      </c>
    </row>
    <row r="149" spans="1:19" ht="12.75" customHeight="1" x14ac:dyDescent="0.2">
      <c r="A149" s="18"/>
      <c r="B149" s="18">
        <v>31</v>
      </c>
      <c r="C149" s="17" t="s">
        <v>62</v>
      </c>
      <c r="D149" s="17"/>
      <c r="E149" s="24">
        <f t="shared" si="15"/>
        <v>3743344.3400000003</v>
      </c>
      <c r="G149" s="14">
        <v>38696.69</v>
      </c>
      <c r="H149" s="13"/>
      <c r="I149" s="14">
        <v>22360.240000000002</v>
      </c>
      <c r="J149" s="13"/>
      <c r="K149" s="14">
        <v>3682287.41</v>
      </c>
      <c r="L149" s="13"/>
      <c r="M149" s="14">
        <v>1966270.9</v>
      </c>
      <c r="N149" s="13"/>
      <c r="O149" s="14">
        <v>1773365.44</v>
      </c>
      <c r="P149" s="13"/>
      <c r="Q149" s="14">
        <v>-3708</v>
      </c>
      <c r="R149" s="11">
        <f t="shared" si="13"/>
        <v>7416.0000000004657</v>
      </c>
      <c r="S149" s="14">
        <f t="shared" si="14"/>
        <v>4.6566128730773926E-10</v>
      </c>
    </row>
    <row r="150" spans="1:19" ht="12.75" customHeight="1" x14ac:dyDescent="0.2">
      <c r="A150" s="18"/>
      <c r="B150" s="18">
        <v>32</v>
      </c>
      <c r="C150" s="17" t="s">
        <v>63</v>
      </c>
      <c r="D150" s="17"/>
      <c r="E150" s="24">
        <f t="shared" si="15"/>
        <v>-98288.33</v>
      </c>
      <c r="G150" s="14">
        <v>6544.59</v>
      </c>
      <c r="H150" s="13"/>
      <c r="I150" s="14">
        <v>1000</v>
      </c>
      <c r="J150" s="13"/>
      <c r="K150" s="14">
        <v>-105832.92</v>
      </c>
      <c r="L150" s="13"/>
      <c r="M150" s="14">
        <v>-64221.2</v>
      </c>
      <c r="N150" s="13"/>
      <c r="O150" s="14">
        <v>-34067.129999999997</v>
      </c>
      <c r="P150" s="13"/>
      <c r="Q150" s="14">
        <v>0</v>
      </c>
      <c r="R150" s="11">
        <f t="shared" si="13"/>
        <v>-7.2759576141834259E-12</v>
      </c>
      <c r="S150" s="14">
        <f t="shared" si="14"/>
        <v>-7.2759576141834259E-12</v>
      </c>
    </row>
    <row r="151" spans="1:19" ht="12.75" customHeight="1" x14ac:dyDescent="0.2">
      <c r="A151" s="18"/>
      <c r="B151" s="18">
        <v>33</v>
      </c>
      <c r="C151" s="17" t="s">
        <v>64</v>
      </c>
      <c r="D151" s="17"/>
      <c r="E151" s="24">
        <f t="shared" si="15"/>
        <v>89571.37</v>
      </c>
      <c r="G151" s="14">
        <v>75927.259999999995</v>
      </c>
      <c r="H151" s="13"/>
      <c r="I151" s="14">
        <v>675</v>
      </c>
      <c r="J151" s="13"/>
      <c r="K151" s="14">
        <v>12969.11</v>
      </c>
      <c r="L151" s="13"/>
      <c r="M151" s="14">
        <v>19016.88</v>
      </c>
      <c r="N151" s="13"/>
      <c r="O151" s="14">
        <v>70554.490000000005</v>
      </c>
      <c r="P151" s="13"/>
      <c r="Q151" s="14">
        <v>0</v>
      </c>
      <c r="R151" s="11">
        <f t="shared" si="13"/>
        <v>-1.4551915228366852E-11</v>
      </c>
      <c r="S151" s="14">
        <f t="shared" si="14"/>
        <v>-1.4551915228366852E-11</v>
      </c>
    </row>
    <row r="152" spans="1:19" ht="12.75" customHeight="1" x14ac:dyDescent="0.2">
      <c r="A152" s="18"/>
      <c r="B152" s="18">
        <v>34</v>
      </c>
      <c r="C152" s="17" t="s">
        <v>65</v>
      </c>
      <c r="D152" s="17"/>
      <c r="E152" s="24">
        <f t="shared" si="15"/>
        <v>54482.310000000005</v>
      </c>
      <c r="G152" s="14">
        <v>11058.19</v>
      </c>
      <c r="H152" s="13"/>
      <c r="I152" s="14">
        <v>43424.12</v>
      </c>
      <c r="J152" s="13"/>
      <c r="K152" s="14">
        <v>0</v>
      </c>
      <c r="L152" s="13"/>
      <c r="M152" s="14">
        <v>23015</v>
      </c>
      <c r="N152" s="13"/>
      <c r="O152" s="14">
        <v>31395.31</v>
      </c>
      <c r="P152" s="13"/>
      <c r="Q152" s="14">
        <v>-72</v>
      </c>
      <c r="R152" s="11">
        <f t="shared" si="13"/>
        <v>144.00000000000364</v>
      </c>
      <c r="S152" s="14">
        <f t="shared" si="14"/>
        <v>3.637978807091713E-12</v>
      </c>
    </row>
    <row r="153" spans="1:19" ht="12.75" customHeight="1" x14ac:dyDescent="0.2">
      <c r="A153" s="18"/>
      <c r="B153" s="18">
        <v>36</v>
      </c>
      <c r="C153" s="17" t="s">
        <v>280</v>
      </c>
      <c r="D153" s="17"/>
      <c r="E153" s="24">
        <f>SUM(G153:K153)</f>
        <v>9000.3700000000008</v>
      </c>
      <c r="G153" s="14">
        <v>9000.3700000000008</v>
      </c>
      <c r="H153" s="13"/>
      <c r="I153" s="14">
        <v>0</v>
      </c>
      <c r="J153" s="13"/>
      <c r="K153" s="14">
        <v>0</v>
      </c>
      <c r="L153" s="13"/>
      <c r="M153" s="14">
        <v>21</v>
      </c>
      <c r="N153" s="13"/>
      <c r="O153" s="14">
        <v>8979.3700000000008</v>
      </c>
      <c r="P153" s="13"/>
      <c r="Q153" s="14">
        <v>0</v>
      </c>
      <c r="R153" s="11">
        <f t="shared" si="13"/>
        <v>0</v>
      </c>
      <c r="S153" s="14">
        <f t="shared" si="14"/>
        <v>0</v>
      </c>
    </row>
    <row r="154" spans="1:19" ht="12.75" customHeight="1" x14ac:dyDescent="0.2">
      <c r="A154" s="18"/>
      <c r="B154" s="18">
        <v>36</v>
      </c>
      <c r="C154" s="17" t="s">
        <v>66</v>
      </c>
      <c r="D154" s="17"/>
      <c r="E154" s="24">
        <f>SUM(G154:K154)</f>
        <v>309820.02999999997</v>
      </c>
      <c r="G154" s="14">
        <v>1516.09</v>
      </c>
      <c r="H154" s="13"/>
      <c r="I154" s="14">
        <v>1511.53</v>
      </c>
      <c r="J154" s="13"/>
      <c r="K154" s="14">
        <v>306792.40999999997</v>
      </c>
      <c r="L154" s="13"/>
      <c r="M154" s="14">
        <v>250030.54</v>
      </c>
      <c r="N154" s="13"/>
      <c r="O154" s="14">
        <v>59789.49</v>
      </c>
      <c r="P154" s="13"/>
      <c r="Q154" s="14">
        <v>0</v>
      </c>
      <c r="R154" s="11">
        <f t="shared" si="13"/>
        <v>-3.637978807091713E-11</v>
      </c>
      <c r="S154" s="14">
        <f t="shared" si="14"/>
        <v>-3.637978807091713E-11</v>
      </c>
    </row>
    <row r="155" spans="1:19" ht="12.75" customHeight="1" x14ac:dyDescent="0.2">
      <c r="A155" s="18"/>
      <c r="B155" s="18">
        <v>37</v>
      </c>
      <c r="C155" s="17" t="s">
        <v>217</v>
      </c>
      <c r="D155" s="17"/>
      <c r="E155" s="49">
        <f>SUM(G155:K155)</f>
        <v>45072.69</v>
      </c>
      <c r="G155" s="14">
        <v>13403.91</v>
      </c>
      <c r="H155" s="13"/>
      <c r="I155" s="14">
        <v>1666.71</v>
      </c>
      <c r="J155" s="13"/>
      <c r="K155" s="14">
        <v>30002.07</v>
      </c>
      <c r="L155" s="13"/>
      <c r="M155" s="14">
        <v>12508.5</v>
      </c>
      <c r="N155" s="13"/>
      <c r="O155" s="14">
        <v>32564.190000000002</v>
      </c>
      <c r="P155" s="13"/>
      <c r="Q155" s="14">
        <v>0</v>
      </c>
      <c r="R155" s="11">
        <f t="shared" si="13"/>
        <v>0</v>
      </c>
      <c r="S155" s="14">
        <f t="shared" si="14"/>
        <v>0</v>
      </c>
    </row>
    <row r="156" spans="1:19" ht="12.75" customHeight="1" x14ac:dyDescent="0.2">
      <c r="A156" s="18"/>
      <c r="B156" s="18"/>
      <c r="C156" s="17" t="s">
        <v>68</v>
      </c>
      <c r="E156" s="26">
        <f>G156+I156+K156</f>
        <v>927.75</v>
      </c>
      <c r="G156" s="15">
        <v>927.75</v>
      </c>
      <c r="H156" s="13"/>
      <c r="I156" s="15">
        <v>0</v>
      </c>
      <c r="J156" s="13"/>
      <c r="K156" s="15">
        <v>0</v>
      </c>
      <c r="L156" s="13"/>
      <c r="M156" s="15">
        <v>868.3</v>
      </c>
      <c r="N156" s="13"/>
      <c r="O156" s="15">
        <v>59.45</v>
      </c>
      <c r="P156" s="13"/>
      <c r="Q156" s="15">
        <v>0</v>
      </c>
      <c r="R156" s="11">
        <f>E156-M156-O156-Q156</f>
        <v>4.2632564145606011E-14</v>
      </c>
      <c r="S156" s="14">
        <f t="shared" si="14"/>
        <v>4.2632564145606011E-14</v>
      </c>
    </row>
    <row r="157" spans="1:19" ht="12.75" customHeight="1" x14ac:dyDescent="0.2">
      <c r="A157" s="18"/>
      <c r="B157" s="18"/>
      <c r="C157" s="17"/>
      <c r="G157" s="14"/>
      <c r="H157" s="13"/>
      <c r="I157" s="14"/>
      <c r="J157" s="13"/>
      <c r="K157" s="14"/>
      <c r="L157" s="13"/>
      <c r="M157" s="14"/>
      <c r="N157" s="13"/>
      <c r="O157" s="14"/>
      <c r="P157" s="13"/>
      <c r="Q157" s="14"/>
      <c r="R157" s="11"/>
    </row>
    <row r="158" spans="1:19" ht="12.75" customHeight="1" x14ac:dyDescent="0.2">
      <c r="A158" s="18"/>
      <c r="B158" s="18"/>
      <c r="C158" s="18"/>
      <c r="D158" s="17" t="s">
        <v>2</v>
      </c>
      <c r="E158" s="15">
        <f>SUM(E118:E157)</f>
        <v>24389868.660000004</v>
      </c>
      <c r="G158" s="15">
        <f>SUM(G118:G157)</f>
        <v>1108147.98</v>
      </c>
      <c r="H158" s="13"/>
      <c r="I158" s="15">
        <f>SUM(I118:I157)</f>
        <v>431434.11</v>
      </c>
      <c r="J158" s="13"/>
      <c r="K158" s="15">
        <f>SUM(K118:K157)</f>
        <v>22850286.57</v>
      </c>
      <c r="L158" s="13"/>
      <c r="M158" s="15">
        <f>SUM(M118:M157)</f>
        <v>12551760.170000002</v>
      </c>
      <c r="N158" s="13"/>
      <c r="O158" s="15">
        <f>SUM(O118:O157)</f>
        <v>11832138.989999996</v>
      </c>
      <c r="P158" s="13"/>
      <c r="Q158" s="15">
        <f>SUM(Q118:Q157)</f>
        <v>-5969.5</v>
      </c>
      <c r="R158" s="11">
        <f t="shared" si="13"/>
        <v>11939.000000005588</v>
      </c>
      <c r="S158" s="14">
        <f>E158-M158-O158+Q158</f>
        <v>5.5879354476928711E-9</v>
      </c>
    </row>
    <row r="159" spans="1:19" ht="12.75" customHeight="1" x14ac:dyDescent="0.2">
      <c r="A159" s="18"/>
      <c r="E159" s="49"/>
      <c r="G159" s="14"/>
      <c r="H159" s="13"/>
      <c r="I159" s="14"/>
      <c r="J159" s="13"/>
      <c r="K159" s="14"/>
      <c r="L159" s="13"/>
      <c r="M159" s="14"/>
      <c r="N159" s="13"/>
      <c r="O159" s="14"/>
      <c r="P159" s="13"/>
      <c r="Q159" s="14"/>
      <c r="R159" s="11"/>
    </row>
    <row r="160" spans="1:19" ht="12.75" customHeight="1" x14ac:dyDescent="0.2">
      <c r="A160" s="18"/>
      <c r="B160" s="17" t="s">
        <v>15</v>
      </c>
      <c r="E160" s="24" t="s">
        <v>19</v>
      </c>
      <c r="R160" s="11" t="e">
        <f t="shared" si="13"/>
        <v>#VALUE!</v>
      </c>
    </row>
    <row r="161" spans="1:19" ht="12.75" customHeight="1" x14ac:dyDescent="0.2">
      <c r="A161" s="48"/>
      <c r="B161" s="18">
        <v>1</v>
      </c>
      <c r="C161" s="17" t="s">
        <v>218</v>
      </c>
      <c r="D161" s="17"/>
      <c r="E161" s="24">
        <f t="shared" ref="E161:E166" si="16">SUM(G161:K161)</f>
        <v>18405070.399999999</v>
      </c>
      <c r="G161" s="14">
        <v>11425170.619999999</v>
      </c>
      <c r="H161" s="13"/>
      <c r="I161" s="14">
        <v>3771504.89</v>
      </c>
      <c r="J161" s="13"/>
      <c r="K161" s="14">
        <v>3208394.89</v>
      </c>
      <c r="L161" s="13"/>
      <c r="M161" s="14">
        <v>8978050.0800000001</v>
      </c>
      <c r="N161" s="13"/>
      <c r="O161" s="14">
        <v>9419478.3200000003</v>
      </c>
      <c r="P161" s="13"/>
      <c r="Q161" s="14">
        <v>-7542</v>
      </c>
      <c r="R161" s="11">
        <f>E161-M161-O161-Q161</f>
        <v>15083.999999998137</v>
      </c>
      <c r="S161" s="14">
        <f t="shared" ref="S161:S173" si="17">E161-M161-O161+Q161</f>
        <v>-1.862645149230957E-9</v>
      </c>
    </row>
    <row r="162" spans="1:19" ht="12.75" customHeight="1" x14ac:dyDescent="0.2">
      <c r="A162" s="48"/>
      <c r="B162" s="18">
        <v>2</v>
      </c>
      <c r="C162" s="17" t="s">
        <v>223</v>
      </c>
      <c r="D162" s="17"/>
      <c r="E162" s="24">
        <f t="shared" si="16"/>
        <v>831209.87</v>
      </c>
      <c r="G162" s="14">
        <v>793963.3</v>
      </c>
      <c r="H162" s="13"/>
      <c r="I162" s="14">
        <v>873.6</v>
      </c>
      <c r="J162" s="13"/>
      <c r="K162" s="14">
        <v>36372.97</v>
      </c>
      <c r="L162" s="13"/>
      <c r="M162" s="14">
        <v>508157.15</v>
      </c>
      <c r="N162" s="13"/>
      <c r="O162" s="14">
        <v>409593.21</v>
      </c>
      <c r="P162" s="13"/>
      <c r="Q162" s="14">
        <v>86540.49</v>
      </c>
      <c r="R162" s="11">
        <f t="shared" si="13"/>
        <v>-173080.98000000004</v>
      </c>
      <c r="S162" s="14">
        <f t="shared" si="17"/>
        <v>0</v>
      </c>
    </row>
    <row r="163" spans="1:19" ht="12.75" customHeight="1" x14ac:dyDescent="0.2">
      <c r="A163" s="48"/>
      <c r="B163" s="18">
        <v>3</v>
      </c>
      <c r="C163" s="17" t="s">
        <v>73</v>
      </c>
      <c r="D163" s="17"/>
      <c r="E163" s="24">
        <f t="shared" si="16"/>
        <v>101301.32</v>
      </c>
      <c r="G163" s="14">
        <v>101913.38</v>
      </c>
      <c r="H163" s="13"/>
      <c r="I163" s="14">
        <v>-612.05999999999995</v>
      </c>
      <c r="J163" s="13"/>
      <c r="K163" s="14">
        <v>0</v>
      </c>
      <c r="L163" s="13"/>
      <c r="M163" s="14">
        <v>88371.48</v>
      </c>
      <c r="N163" s="13"/>
      <c r="O163" s="14">
        <v>47776.84</v>
      </c>
      <c r="P163" s="13"/>
      <c r="Q163" s="14">
        <v>34847</v>
      </c>
      <c r="R163" s="11">
        <f t="shared" si="13"/>
        <v>-69693.999999999985</v>
      </c>
      <c r="S163" s="14">
        <f t="shared" si="17"/>
        <v>0</v>
      </c>
    </row>
    <row r="164" spans="1:19" ht="12.75" customHeight="1" x14ac:dyDescent="0.2">
      <c r="A164" s="48"/>
      <c r="B164" s="18"/>
      <c r="C164" s="17" t="s">
        <v>230</v>
      </c>
      <c r="D164" s="17"/>
      <c r="E164" s="24">
        <f t="shared" si="16"/>
        <v>124460.16</v>
      </c>
      <c r="G164" s="14">
        <v>61112.03</v>
      </c>
      <c r="H164" s="13"/>
      <c r="I164" s="14">
        <v>31495.279999999999</v>
      </c>
      <c r="J164" s="13"/>
      <c r="K164" s="14">
        <v>31852.85</v>
      </c>
      <c r="L164" s="13"/>
      <c r="M164" s="14">
        <v>38267.230000000003</v>
      </c>
      <c r="N164" s="13"/>
      <c r="O164" s="14">
        <v>86192.93</v>
      </c>
      <c r="P164" s="13"/>
      <c r="Q164" s="14">
        <v>0</v>
      </c>
      <c r="R164" s="11">
        <f t="shared" si="13"/>
        <v>0</v>
      </c>
      <c r="S164" s="14">
        <f t="shared" si="17"/>
        <v>0</v>
      </c>
    </row>
    <row r="165" spans="1:19" ht="12.75" customHeight="1" x14ac:dyDescent="0.2">
      <c r="A165" s="48"/>
      <c r="B165" s="18"/>
      <c r="C165" s="17" t="s">
        <v>259</v>
      </c>
      <c r="D165" s="17"/>
      <c r="E165" s="24">
        <f t="shared" si="16"/>
        <v>0</v>
      </c>
      <c r="G165" s="14">
        <v>0</v>
      </c>
      <c r="H165" s="13"/>
      <c r="I165" s="14">
        <v>0</v>
      </c>
      <c r="J165" s="13"/>
      <c r="K165" s="14">
        <v>0</v>
      </c>
      <c r="L165" s="13"/>
      <c r="M165" s="14">
        <v>0</v>
      </c>
      <c r="N165" s="13"/>
      <c r="O165" s="14">
        <v>0</v>
      </c>
      <c r="P165" s="13"/>
      <c r="Q165" s="14">
        <v>0</v>
      </c>
      <c r="R165" s="11">
        <f>E165-M165-O165-Q165</f>
        <v>0</v>
      </c>
      <c r="S165" s="14">
        <f>E165-M165-O165+Q165</f>
        <v>0</v>
      </c>
    </row>
    <row r="166" spans="1:19" ht="12.75" customHeight="1" x14ac:dyDescent="0.2">
      <c r="A166" s="48"/>
      <c r="B166" s="18"/>
      <c r="C166" s="17" t="s">
        <v>281</v>
      </c>
      <c r="D166" s="17"/>
      <c r="E166" s="24">
        <f t="shared" si="16"/>
        <v>14734</v>
      </c>
      <c r="G166" s="14">
        <v>0</v>
      </c>
      <c r="H166" s="13"/>
      <c r="I166" s="14">
        <v>14734</v>
      </c>
      <c r="J166" s="13"/>
      <c r="K166" s="14">
        <v>0</v>
      </c>
      <c r="L166" s="13"/>
      <c r="M166" s="14">
        <v>0</v>
      </c>
      <c r="N166" s="13"/>
      <c r="O166" s="14">
        <v>14734</v>
      </c>
      <c r="P166" s="13"/>
      <c r="Q166" s="14">
        <v>0</v>
      </c>
      <c r="R166" s="11">
        <f t="shared" ref="R166" si="18">E166-M166-O166-Q166</f>
        <v>0</v>
      </c>
      <c r="S166" s="14">
        <f t="shared" ref="S166" si="19">E166-M166-O166+Q166</f>
        <v>0</v>
      </c>
    </row>
    <row r="167" spans="1:19" ht="12.75" customHeight="1" x14ac:dyDescent="0.2">
      <c r="A167" s="48"/>
      <c r="B167" s="18">
        <v>4</v>
      </c>
      <c r="C167" s="17" t="s">
        <v>74</v>
      </c>
      <c r="D167" s="17"/>
      <c r="E167" s="24">
        <f t="shared" ref="E167:E172" si="20">SUM(G167:K167)</f>
        <v>0</v>
      </c>
      <c r="G167" s="14">
        <v>0</v>
      </c>
      <c r="H167" s="13"/>
      <c r="I167" s="14">
        <v>0</v>
      </c>
      <c r="J167" s="13"/>
      <c r="K167" s="14">
        <v>0</v>
      </c>
      <c r="L167" s="13"/>
      <c r="M167" s="14">
        <v>0</v>
      </c>
      <c r="N167" s="13"/>
      <c r="O167" s="14">
        <v>0</v>
      </c>
      <c r="P167" s="13"/>
      <c r="Q167" s="14">
        <v>0</v>
      </c>
      <c r="R167" s="11">
        <f t="shared" si="13"/>
        <v>0</v>
      </c>
      <c r="S167" s="14">
        <f t="shared" si="17"/>
        <v>0</v>
      </c>
    </row>
    <row r="168" spans="1:19" ht="12.75" customHeight="1" x14ac:dyDescent="0.2">
      <c r="A168" s="48"/>
      <c r="B168" s="18">
        <v>5</v>
      </c>
      <c r="C168" s="17" t="s">
        <v>75</v>
      </c>
      <c r="D168" s="17"/>
      <c r="E168" s="24">
        <f t="shared" si="20"/>
        <v>84339.459999999992</v>
      </c>
      <c r="G168" s="14">
        <v>22395.599999999999</v>
      </c>
      <c r="H168" s="13"/>
      <c r="I168" s="14">
        <v>59189.42</v>
      </c>
      <c r="J168" s="13"/>
      <c r="K168" s="14">
        <v>2754.44</v>
      </c>
      <c r="L168" s="13"/>
      <c r="M168" s="14">
        <v>30751.87</v>
      </c>
      <c r="N168" s="13"/>
      <c r="O168" s="14">
        <v>53567.59</v>
      </c>
      <c r="P168" s="13"/>
      <c r="Q168" s="14">
        <v>-20</v>
      </c>
      <c r="R168" s="11">
        <f t="shared" si="13"/>
        <v>40</v>
      </c>
      <c r="S168" s="14">
        <f t="shared" si="17"/>
        <v>0</v>
      </c>
    </row>
    <row r="169" spans="1:19" ht="12.75" customHeight="1" x14ac:dyDescent="0.2">
      <c r="A169" s="48"/>
      <c r="B169" s="18">
        <v>6</v>
      </c>
      <c r="C169" s="17" t="s">
        <v>76</v>
      </c>
      <c r="D169" s="17"/>
      <c r="E169" s="24">
        <f t="shared" si="20"/>
        <v>-6778.05</v>
      </c>
      <c r="G169" s="14">
        <v>0</v>
      </c>
      <c r="H169" s="13"/>
      <c r="I169" s="14">
        <v>-6778.05</v>
      </c>
      <c r="J169" s="13"/>
      <c r="K169" s="14">
        <v>0</v>
      </c>
      <c r="L169" s="13"/>
      <c r="M169" s="14">
        <v>0</v>
      </c>
      <c r="N169" s="13"/>
      <c r="O169" s="14">
        <v>17121.57</v>
      </c>
      <c r="P169" s="13"/>
      <c r="Q169" s="14">
        <v>23899.62</v>
      </c>
      <c r="R169" s="11">
        <f t="shared" si="13"/>
        <v>-47799.24</v>
      </c>
      <c r="S169" s="14">
        <f t="shared" si="17"/>
        <v>0</v>
      </c>
    </row>
    <row r="170" spans="1:19" ht="12.75" customHeight="1" x14ac:dyDescent="0.2">
      <c r="A170" s="48"/>
      <c r="B170" s="18">
        <v>7</v>
      </c>
      <c r="C170" s="17" t="s">
        <v>77</v>
      </c>
      <c r="D170" s="17"/>
      <c r="E170" s="24">
        <f t="shared" si="20"/>
        <v>52698.66</v>
      </c>
      <c r="G170" s="14">
        <v>0</v>
      </c>
      <c r="H170" s="13"/>
      <c r="I170" s="14">
        <v>52698.66</v>
      </c>
      <c r="J170" s="13"/>
      <c r="K170" s="14">
        <v>0</v>
      </c>
      <c r="L170" s="13"/>
      <c r="M170" s="14">
        <v>16159.77</v>
      </c>
      <c r="N170" s="13"/>
      <c r="O170" s="14">
        <v>37102.89</v>
      </c>
      <c r="P170" s="13"/>
      <c r="Q170" s="14">
        <v>564</v>
      </c>
      <c r="R170" s="11">
        <f t="shared" si="13"/>
        <v>-1128</v>
      </c>
      <c r="S170" s="14">
        <f t="shared" si="17"/>
        <v>0</v>
      </c>
    </row>
    <row r="171" spans="1:19" ht="12.75" customHeight="1" x14ac:dyDescent="0.2">
      <c r="A171" s="48"/>
      <c r="B171" s="18">
        <v>8</v>
      </c>
      <c r="C171" s="17" t="s">
        <v>78</v>
      </c>
      <c r="D171" s="17"/>
      <c r="E171" s="24">
        <f t="shared" si="20"/>
        <v>44851.08</v>
      </c>
      <c r="G171" s="14">
        <v>17430.650000000001</v>
      </c>
      <c r="H171" s="13"/>
      <c r="I171" s="14">
        <v>18028.63</v>
      </c>
      <c r="J171" s="13"/>
      <c r="K171" s="14">
        <v>9391.7999999999993</v>
      </c>
      <c r="L171" s="13"/>
      <c r="M171" s="14">
        <v>4897.25</v>
      </c>
      <c r="N171" s="13"/>
      <c r="O171" s="14">
        <v>39953.83</v>
      </c>
      <c r="P171" s="13"/>
      <c r="Q171" s="14">
        <v>0</v>
      </c>
      <c r="R171" s="11">
        <f t="shared" si="13"/>
        <v>0</v>
      </c>
      <c r="S171" s="14">
        <f t="shared" si="17"/>
        <v>0</v>
      </c>
    </row>
    <row r="172" spans="1:19" ht="12.75" customHeight="1" x14ac:dyDescent="0.2">
      <c r="A172" s="48"/>
      <c r="B172" s="18">
        <v>9</v>
      </c>
      <c r="C172" s="17" t="s">
        <v>79</v>
      </c>
      <c r="D172" s="17"/>
      <c r="E172" s="24">
        <f t="shared" si="20"/>
        <v>91977.14</v>
      </c>
      <c r="G172" s="14">
        <v>61883.63</v>
      </c>
      <c r="H172" s="13"/>
      <c r="I172" s="14">
        <v>29914.55</v>
      </c>
      <c r="J172" s="13"/>
      <c r="K172" s="14">
        <v>178.96</v>
      </c>
      <c r="L172" s="13"/>
      <c r="M172" s="14">
        <v>0</v>
      </c>
      <c r="N172" s="13"/>
      <c r="O172" s="14">
        <v>91977.14</v>
      </c>
      <c r="P172" s="13"/>
      <c r="Q172" s="14">
        <v>0</v>
      </c>
      <c r="R172" s="11">
        <f t="shared" si="13"/>
        <v>0</v>
      </c>
      <c r="S172" s="14">
        <f t="shared" si="17"/>
        <v>0</v>
      </c>
    </row>
    <row r="173" spans="1:19" ht="12.75" customHeight="1" x14ac:dyDescent="0.2">
      <c r="A173" s="48"/>
      <c r="B173" s="18">
        <v>10</v>
      </c>
      <c r="C173" s="17" t="s">
        <v>80</v>
      </c>
      <c r="D173" s="17"/>
      <c r="E173" s="16">
        <f>G173+I173+K173</f>
        <v>370518.93</v>
      </c>
      <c r="G173" s="15">
        <v>305519.05</v>
      </c>
      <c r="H173" s="13"/>
      <c r="I173" s="15">
        <v>64999.88</v>
      </c>
      <c r="J173" s="13"/>
      <c r="K173" s="15">
        <v>0</v>
      </c>
      <c r="L173" s="13"/>
      <c r="M173" s="15">
        <v>389107.82</v>
      </c>
      <c r="N173" s="13"/>
      <c r="O173" s="15">
        <v>611349.75</v>
      </c>
      <c r="P173" s="13"/>
      <c r="Q173" s="15">
        <v>629938.64</v>
      </c>
      <c r="R173" s="11">
        <f>E173-M173-O173-Q173</f>
        <v>-1259877.28</v>
      </c>
      <c r="S173" s="14">
        <f t="shared" si="17"/>
        <v>0</v>
      </c>
    </row>
    <row r="174" spans="1:19" ht="12.75" customHeight="1" x14ac:dyDescent="0.2">
      <c r="A174" s="48"/>
    </row>
    <row r="175" spans="1:19" ht="12.75" customHeight="1" x14ac:dyDescent="0.2">
      <c r="A175" s="18"/>
      <c r="B175" s="18"/>
      <c r="C175" s="18"/>
      <c r="D175" s="17" t="s">
        <v>2</v>
      </c>
      <c r="E175" s="19">
        <f>SUM(E160:E174)</f>
        <v>20114382.969999999</v>
      </c>
      <c r="G175" s="19">
        <f>SUM(G160:G174)</f>
        <v>12789388.260000002</v>
      </c>
      <c r="I175" s="19">
        <f>SUM(I160:I174)</f>
        <v>4036048.8</v>
      </c>
      <c r="K175" s="19">
        <f>SUM(K160:K174)</f>
        <v>3288945.91</v>
      </c>
      <c r="M175" s="19">
        <f>SUM(M160:M174)</f>
        <v>10053762.65</v>
      </c>
      <c r="O175" s="19">
        <f>SUM(O160:O174)</f>
        <v>10828848.070000002</v>
      </c>
      <c r="Q175" s="19">
        <f>SUM(Q160:Q174)</f>
        <v>768227.75</v>
      </c>
      <c r="R175" s="11">
        <f>E175-M175-O175-Q175</f>
        <v>-1536455.5000000037</v>
      </c>
      <c r="S175" s="14">
        <f>E175-M175-O175+Q175</f>
        <v>-3.7252902984619141E-9</v>
      </c>
    </row>
    <row r="176" spans="1:19" ht="12.75" customHeight="1" x14ac:dyDescent="0.2">
      <c r="A176" s="18"/>
      <c r="B176" s="48"/>
    </row>
    <row r="177" spans="1:19" ht="12.75" customHeight="1" x14ac:dyDescent="0.2">
      <c r="A177" s="18"/>
      <c r="B177" s="18"/>
      <c r="C177" s="18"/>
      <c r="D177" s="17" t="s">
        <v>273</v>
      </c>
      <c r="E177" s="24" t="s">
        <v>19</v>
      </c>
    </row>
    <row r="178" spans="1:19" ht="12.75" customHeight="1" x14ac:dyDescent="0.2">
      <c r="A178" s="18"/>
      <c r="B178" s="18"/>
      <c r="C178" s="18"/>
      <c r="D178" s="17" t="s">
        <v>81</v>
      </c>
      <c r="E178" s="19">
        <f>E175+E115+E158</f>
        <v>266552013.00999996</v>
      </c>
      <c r="G178" s="19">
        <f>G175+G115+G158</f>
        <v>116245416.77999997</v>
      </c>
      <c r="I178" s="19">
        <f>I175+I115+I158</f>
        <v>118043948.23999999</v>
      </c>
      <c r="K178" s="19">
        <f>K175+K115+K158</f>
        <v>32262647.990000002</v>
      </c>
      <c r="M178" s="19">
        <f>M175+M115+M158</f>
        <v>178857205.21999997</v>
      </c>
      <c r="O178" s="19">
        <f>O175+O115+O158</f>
        <v>90420917.339999974</v>
      </c>
      <c r="Q178" s="19">
        <f>Q175+Q115+Q158</f>
        <v>2726109.5500000003</v>
      </c>
      <c r="R178" s="11">
        <f>E178-M178-O178-Q178</f>
        <v>-5452219.0999999829</v>
      </c>
      <c r="S178" s="14">
        <f>E178-M178-O178+Q178</f>
        <v>1.8160790205001831E-8</v>
      </c>
    </row>
    <row r="179" spans="1:19" ht="12.75" customHeight="1" x14ac:dyDescent="0.2">
      <c r="A179" s="18"/>
      <c r="B179" s="18"/>
      <c r="C179" s="18"/>
      <c r="D179" s="17"/>
      <c r="E179" s="49"/>
      <c r="G179" s="49"/>
      <c r="I179" s="49"/>
      <c r="K179" s="49"/>
      <c r="M179" s="49"/>
      <c r="O179" s="49"/>
      <c r="Q179" s="49"/>
      <c r="R179" s="11"/>
    </row>
    <row r="180" spans="1:19" ht="12.75" customHeight="1" x14ac:dyDescent="0.2">
      <c r="A180" s="18"/>
      <c r="B180" s="5"/>
      <c r="E180" s="24"/>
    </row>
    <row r="181" spans="1:19" ht="12.75" customHeight="1" x14ac:dyDescent="0.2">
      <c r="A181" s="3" t="s">
        <v>260</v>
      </c>
      <c r="B181" s="18"/>
      <c r="C181" s="17"/>
      <c r="D181" s="17"/>
      <c r="E181" s="19">
        <f>SUM(G181:K181)</f>
        <v>4463937.6900000004</v>
      </c>
      <c r="G181" s="19">
        <v>4372745.87</v>
      </c>
      <c r="I181" s="19">
        <v>50203.07</v>
      </c>
      <c r="K181" s="19">
        <v>40988.75</v>
      </c>
      <c r="M181" s="19">
        <v>2843040.83</v>
      </c>
      <c r="O181" s="19">
        <v>1620896.86</v>
      </c>
      <c r="Q181" s="19">
        <v>0</v>
      </c>
      <c r="R181" s="11">
        <f>E181-M181-O181-Q181</f>
        <v>2.3283064365386963E-10</v>
      </c>
      <c r="S181" s="14">
        <f>E181-M181-O181+Q181</f>
        <v>2.3283064365386963E-10</v>
      </c>
    </row>
    <row r="182" spans="1:19" ht="12.75" customHeight="1" x14ac:dyDescent="0.2">
      <c r="A182" s="18"/>
      <c r="B182" s="5"/>
      <c r="E182" s="24"/>
    </row>
    <row r="183" spans="1:19" ht="12.75" customHeight="1" x14ac:dyDescent="0.2">
      <c r="A183" s="5" t="s">
        <v>213</v>
      </c>
      <c r="E183" s="24"/>
    </row>
    <row r="184" spans="1:19" ht="12.75" customHeight="1" x14ac:dyDescent="0.2">
      <c r="A184" s="18"/>
      <c r="B184" s="6" t="s">
        <v>82</v>
      </c>
      <c r="E184" s="24"/>
    </row>
    <row r="185" spans="1:19" ht="12.75" customHeight="1" x14ac:dyDescent="0.2">
      <c r="A185" s="5"/>
      <c r="E185" s="24"/>
    </row>
    <row r="186" spans="1:19" ht="12.75" customHeight="1" x14ac:dyDescent="0.2">
      <c r="A186" s="18"/>
      <c r="B186" s="17" t="s">
        <v>11</v>
      </c>
      <c r="E186" s="16">
        <f>G186+I186+K186</f>
        <v>6371651.3499999996</v>
      </c>
      <c r="G186" s="15">
        <v>6241134.3899999997</v>
      </c>
      <c r="H186" s="13"/>
      <c r="I186" s="15">
        <v>1522.8</v>
      </c>
      <c r="J186" s="13"/>
      <c r="K186" s="15">
        <v>128994.16</v>
      </c>
      <c r="L186" s="13"/>
      <c r="M186" s="15">
        <v>4743213.68</v>
      </c>
      <c r="N186" s="13"/>
      <c r="O186" s="15">
        <v>1628427.67</v>
      </c>
      <c r="P186" s="13"/>
      <c r="Q186" s="15">
        <v>-10</v>
      </c>
      <c r="R186" s="11">
        <f>E186-M186-O186-Q186</f>
        <v>20</v>
      </c>
      <c r="S186" s="14">
        <f>E186-M186-O186+Q186</f>
        <v>0</v>
      </c>
    </row>
    <row r="187" spans="1:19" ht="12.75" customHeight="1" x14ac:dyDescent="0.2">
      <c r="A187" s="18"/>
      <c r="E187" s="49"/>
      <c r="G187" s="60"/>
      <c r="H187" s="58"/>
      <c r="I187" s="60"/>
      <c r="J187" s="58"/>
      <c r="K187" s="60"/>
      <c r="L187" s="58"/>
      <c r="M187" s="60"/>
      <c r="N187" s="58"/>
      <c r="O187" s="60"/>
      <c r="P187" s="58"/>
      <c r="Q187" s="60"/>
    </row>
    <row r="188" spans="1:19" ht="12.75" customHeight="1" x14ac:dyDescent="0.2">
      <c r="A188" s="18"/>
      <c r="B188" s="17" t="s">
        <v>14</v>
      </c>
      <c r="E188" s="16">
        <f>G188+I188+K188</f>
        <v>88205.18</v>
      </c>
      <c r="G188" s="15">
        <v>44792.78</v>
      </c>
      <c r="H188" s="13"/>
      <c r="I188" s="15">
        <v>0</v>
      </c>
      <c r="J188" s="13"/>
      <c r="K188" s="15">
        <v>43412.4</v>
      </c>
      <c r="L188" s="13"/>
      <c r="M188" s="15">
        <v>42193.82</v>
      </c>
      <c r="N188" s="13"/>
      <c r="O188" s="15">
        <v>46011.359999999993</v>
      </c>
      <c r="P188" s="13"/>
      <c r="Q188" s="15">
        <v>0</v>
      </c>
      <c r="R188" s="11">
        <f>E188-M188-O188-Q188</f>
        <v>0</v>
      </c>
      <c r="S188" s="14">
        <f>E188-M188-O188+Q188</f>
        <v>0</v>
      </c>
    </row>
    <row r="189" spans="1:19" ht="15" customHeight="1" x14ac:dyDescent="0.2">
      <c r="A189" s="18"/>
      <c r="B189" s="17"/>
      <c r="E189" s="49"/>
      <c r="G189" s="60"/>
      <c r="H189" s="58"/>
      <c r="I189" s="60"/>
      <c r="J189" s="58"/>
      <c r="K189" s="60"/>
      <c r="L189" s="58"/>
      <c r="M189" s="60"/>
      <c r="N189" s="58"/>
      <c r="O189" s="60"/>
      <c r="P189" s="58"/>
      <c r="Q189" s="60"/>
    </row>
    <row r="190" spans="1:19" ht="15" customHeight="1" x14ac:dyDescent="0.2">
      <c r="A190" s="18"/>
      <c r="B190" s="17" t="s">
        <v>15</v>
      </c>
      <c r="E190" s="16">
        <f>G190+I190+K190</f>
        <v>4300857.3</v>
      </c>
      <c r="G190" s="15">
        <v>2434942.65</v>
      </c>
      <c r="H190" s="13"/>
      <c r="I190" s="15">
        <v>672787.87</v>
      </c>
      <c r="J190" s="13"/>
      <c r="K190" s="15">
        <v>1193126.78</v>
      </c>
      <c r="L190" s="13"/>
      <c r="M190" s="15">
        <v>2715803.78</v>
      </c>
      <c r="N190" s="13"/>
      <c r="O190" s="15">
        <v>1581697.52</v>
      </c>
      <c r="P190" s="13"/>
      <c r="Q190" s="15">
        <v>-3356</v>
      </c>
      <c r="R190" s="11">
        <f>E190-M190-O190-Q190</f>
        <v>6712</v>
      </c>
      <c r="S190" s="14">
        <f>E190-M190-O190+Q190</f>
        <v>0</v>
      </c>
    </row>
    <row r="191" spans="1:19" ht="15" customHeight="1" x14ac:dyDescent="0.2">
      <c r="A191" s="18"/>
      <c r="B191" s="17"/>
      <c r="E191" s="49"/>
      <c r="G191" s="60"/>
      <c r="H191" s="58"/>
      <c r="I191" s="60"/>
      <c r="J191" s="58"/>
      <c r="K191" s="60"/>
      <c r="L191" s="58"/>
      <c r="M191" s="60"/>
      <c r="N191" s="58"/>
      <c r="O191" s="60"/>
      <c r="P191" s="58"/>
      <c r="Q191" s="60"/>
    </row>
    <row r="192" spans="1:19" ht="12.75" customHeight="1" x14ac:dyDescent="0.2">
      <c r="A192" s="18"/>
      <c r="B192" s="17"/>
      <c r="D192" s="48" t="s">
        <v>220</v>
      </c>
      <c r="E192" s="49"/>
      <c r="G192" s="60"/>
      <c r="H192" s="58"/>
      <c r="I192" s="60"/>
      <c r="J192" s="58"/>
      <c r="K192" s="60"/>
      <c r="L192" s="58"/>
      <c r="M192" s="60"/>
      <c r="N192" s="58"/>
      <c r="O192" s="60"/>
      <c r="P192" s="58"/>
      <c r="Q192" s="60"/>
    </row>
    <row r="193" spans="1:19" ht="12.75" customHeight="1" x14ac:dyDescent="0.2">
      <c r="A193" s="5"/>
      <c r="D193" s="48" t="s">
        <v>83</v>
      </c>
      <c r="E193" s="19">
        <f>G193+I193+K193</f>
        <v>10760713.83</v>
      </c>
      <c r="G193" s="19">
        <f>SUM(G186:G190)</f>
        <v>8720869.8200000003</v>
      </c>
      <c r="H193" s="61"/>
      <c r="I193" s="19">
        <f>SUM(I186:I190)</f>
        <v>674310.67</v>
      </c>
      <c r="J193" s="19"/>
      <c r="K193" s="19">
        <f>SUM(K186:K190)</f>
        <v>1365533.34</v>
      </c>
      <c r="L193" s="61"/>
      <c r="M193" s="19">
        <f>SUM(M186:M190)</f>
        <v>7501211.2799999993</v>
      </c>
      <c r="N193" s="61"/>
      <c r="O193" s="19">
        <f>SUM(O186:O190)</f>
        <v>3256136.55</v>
      </c>
      <c r="P193" s="58"/>
      <c r="Q193" s="19">
        <f>SUM(Q186:Q190)</f>
        <v>-3366</v>
      </c>
      <c r="R193" s="11">
        <f>E193-M193-O193-Q193</f>
        <v>6732.0000000009313</v>
      </c>
      <c r="S193" s="14">
        <f>E193-M193-O193+Q193</f>
        <v>9.3132257461547852E-10</v>
      </c>
    </row>
    <row r="194" spans="1:19" ht="12.75" customHeight="1" x14ac:dyDescent="0.2">
      <c r="A194" s="5"/>
      <c r="E194" s="24"/>
    </row>
    <row r="195" spans="1:19" ht="12.75" customHeight="1" x14ac:dyDescent="0.2">
      <c r="A195" s="5" t="s">
        <v>261</v>
      </c>
      <c r="E195" s="24"/>
    </row>
    <row r="196" spans="1:19" ht="12.75" customHeight="1" x14ac:dyDescent="0.2">
      <c r="A196" s="5"/>
      <c r="E196" s="24"/>
    </row>
    <row r="197" spans="1:19" ht="12.75" customHeight="1" x14ac:dyDescent="0.2">
      <c r="A197" s="18"/>
      <c r="B197" s="17" t="s">
        <v>11</v>
      </c>
      <c r="E197" s="16">
        <f>G197+I197+K197</f>
        <v>308594.90000000002</v>
      </c>
      <c r="G197" s="15">
        <v>306461.19</v>
      </c>
      <c r="H197" s="13"/>
      <c r="I197" s="15">
        <v>2133.71</v>
      </c>
      <c r="J197" s="13"/>
      <c r="K197" s="15">
        <v>0</v>
      </c>
      <c r="L197" s="13"/>
      <c r="M197" s="15">
        <v>192064.84</v>
      </c>
      <c r="N197" s="13"/>
      <c r="O197" s="15">
        <v>116490.06</v>
      </c>
      <c r="P197" s="13"/>
      <c r="Q197" s="15">
        <v>-40</v>
      </c>
      <c r="R197" s="11">
        <f>E197-M197-O197-Q197</f>
        <v>80.000000000029104</v>
      </c>
      <c r="S197" s="14">
        <f>E197-M197-O197+Q197</f>
        <v>2.9103830456733704E-11</v>
      </c>
    </row>
    <row r="198" spans="1:19" ht="12.75" customHeight="1" x14ac:dyDescent="0.2">
      <c r="A198" s="18"/>
      <c r="E198" s="49"/>
      <c r="G198" s="60"/>
      <c r="H198" s="58"/>
      <c r="I198" s="60"/>
      <c r="J198" s="58"/>
      <c r="K198" s="60"/>
      <c r="L198" s="58"/>
      <c r="M198" s="60"/>
      <c r="N198" s="58"/>
      <c r="O198" s="60"/>
      <c r="P198" s="58"/>
      <c r="Q198" s="60"/>
    </row>
    <row r="199" spans="1:19" ht="12.75" customHeight="1" x14ac:dyDescent="0.2">
      <c r="A199" s="18"/>
      <c r="B199" s="17" t="s">
        <v>14</v>
      </c>
      <c r="E199" s="16">
        <f>G199+I199+K199</f>
        <v>283019.97000000003</v>
      </c>
      <c r="G199" s="15">
        <v>248818.85</v>
      </c>
      <c r="H199" s="13"/>
      <c r="I199" s="15">
        <v>28858.99</v>
      </c>
      <c r="J199" s="13"/>
      <c r="K199" s="15">
        <v>5342.13</v>
      </c>
      <c r="L199" s="13"/>
      <c r="M199" s="15">
        <v>152360.68</v>
      </c>
      <c r="N199" s="13"/>
      <c r="O199" s="15">
        <v>129529.29</v>
      </c>
      <c r="P199" s="13"/>
      <c r="Q199" s="15">
        <v>-1130</v>
      </c>
      <c r="R199" s="11">
        <f>E199-M199-O199-Q199</f>
        <v>2260.0000000000437</v>
      </c>
      <c r="S199" s="14">
        <f>E199-M199-O199+Q199</f>
        <v>4.3655745685100555E-11</v>
      </c>
    </row>
    <row r="200" spans="1:19" s="57" customFormat="1" ht="12.75" customHeight="1" x14ac:dyDescent="0.2">
      <c r="A200" s="53"/>
      <c r="B200" s="55"/>
      <c r="E200" s="11"/>
      <c r="F200" s="52"/>
      <c r="G200" s="14"/>
      <c r="H200" s="13"/>
      <c r="I200" s="14"/>
      <c r="J200" s="13"/>
      <c r="K200" s="14"/>
      <c r="L200" s="13"/>
      <c r="M200" s="14"/>
      <c r="N200" s="13"/>
      <c r="O200" s="14"/>
      <c r="P200" s="13"/>
      <c r="Q200" s="14"/>
      <c r="R200" s="11"/>
      <c r="S200" s="14"/>
    </row>
    <row r="201" spans="1:19" ht="12.75" customHeight="1" x14ac:dyDescent="0.2">
      <c r="A201" s="5"/>
      <c r="B201" s="18"/>
      <c r="C201" s="17"/>
      <c r="D201" s="17" t="s">
        <v>282</v>
      </c>
      <c r="E201" s="19">
        <f>SUM(G201:K201)</f>
        <v>591614.87</v>
      </c>
      <c r="G201" s="19">
        <f>G197+G199</f>
        <v>555280.04</v>
      </c>
      <c r="I201" s="19">
        <f>I197+I199</f>
        <v>30992.7</v>
      </c>
      <c r="K201" s="19">
        <f>K197+K199</f>
        <v>5342.13</v>
      </c>
      <c r="M201" s="19">
        <f>M197+M199</f>
        <v>344425.52</v>
      </c>
      <c r="O201" s="19">
        <f>O197+O199</f>
        <v>246019.34999999998</v>
      </c>
      <c r="Q201" s="19">
        <f>Q197+Q199</f>
        <v>-1170</v>
      </c>
      <c r="R201" s="11">
        <f>E201-M201-O201-Q201</f>
        <v>2340</v>
      </c>
      <c r="S201" s="14">
        <f>E201-M201-O201+Q201</f>
        <v>0</v>
      </c>
    </row>
    <row r="202" spans="1:19" ht="12.75" customHeight="1" x14ac:dyDescent="0.2">
      <c r="A202" s="18"/>
      <c r="B202" s="5"/>
      <c r="E202" s="24"/>
    </row>
    <row r="203" spans="1:19" ht="12.75" customHeight="1" x14ac:dyDescent="0.2">
      <c r="A203" s="5" t="s">
        <v>247</v>
      </c>
      <c r="E203" s="24"/>
    </row>
    <row r="204" spans="1:19" ht="12.75" customHeight="1" x14ac:dyDescent="0.2">
      <c r="A204" s="5"/>
      <c r="E204" s="24"/>
    </row>
    <row r="205" spans="1:19" ht="12.75" customHeight="1" x14ac:dyDescent="0.2">
      <c r="A205" s="5"/>
      <c r="B205" s="17" t="s">
        <v>14</v>
      </c>
      <c r="D205" s="48"/>
      <c r="E205" s="26">
        <f>G205+I205+K205</f>
        <v>20650110.170000002</v>
      </c>
      <c r="G205" s="15">
        <v>2494276.7200000002</v>
      </c>
      <c r="H205" s="13"/>
      <c r="I205" s="15">
        <v>3060917.03</v>
      </c>
      <c r="J205" s="13"/>
      <c r="K205" s="15">
        <v>15094916.42</v>
      </c>
      <c r="L205" s="13"/>
      <c r="M205" s="15">
        <v>7817426.5199999996</v>
      </c>
      <c r="N205" s="13"/>
      <c r="O205" s="15">
        <v>13573942.33</v>
      </c>
      <c r="P205" s="13"/>
      <c r="Q205" s="15">
        <v>741258.68</v>
      </c>
      <c r="R205" s="11">
        <f>E205-M205-O205-Q205</f>
        <v>-1482517.359999998</v>
      </c>
      <c r="S205" s="14">
        <f>E205-M205-O205+Q205</f>
        <v>2.2118911147117615E-9</v>
      </c>
    </row>
    <row r="206" spans="1:19" ht="12.75" customHeight="1" x14ac:dyDescent="0.2">
      <c r="A206" s="5"/>
      <c r="D206" s="48"/>
      <c r="E206" s="24"/>
    </row>
    <row r="207" spans="1:19" ht="12.75" customHeight="1" x14ac:dyDescent="0.2">
      <c r="A207" s="3" t="s">
        <v>84</v>
      </c>
    </row>
    <row r="208" spans="1:19" ht="12.75" customHeight="1" x14ac:dyDescent="0.2">
      <c r="A208" s="48"/>
    </row>
    <row r="209" spans="1:19" ht="12.75" customHeight="1" x14ac:dyDescent="0.2">
      <c r="A209" s="18"/>
      <c r="B209" s="17" t="s">
        <v>14</v>
      </c>
      <c r="E209" s="26">
        <f>G209+I209+K209</f>
        <v>42847.270000000004</v>
      </c>
      <c r="G209" s="15">
        <v>31487.57</v>
      </c>
      <c r="H209" s="13"/>
      <c r="I209" s="15">
        <v>430</v>
      </c>
      <c r="J209" s="13"/>
      <c r="K209" s="15">
        <v>10929.7</v>
      </c>
      <c r="L209" s="13"/>
      <c r="M209" s="15">
        <v>36397.019999999997</v>
      </c>
      <c r="N209" s="13"/>
      <c r="O209" s="15">
        <v>6450.25</v>
      </c>
      <c r="P209" s="13"/>
      <c r="Q209" s="15">
        <v>0</v>
      </c>
      <c r="R209" s="11">
        <f>E209-M209-O209-Q209</f>
        <v>7.2759576141834259E-12</v>
      </c>
      <c r="S209" s="14">
        <f>E209-M209-O209+Q209</f>
        <v>7.2759576141834259E-12</v>
      </c>
    </row>
    <row r="210" spans="1:19" ht="12.75" customHeight="1" x14ac:dyDescent="0.2">
      <c r="A210" s="48"/>
    </row>
    <row r="211" spans="1:19" ht="12.75" customHeight="1" x14ac:dyDescent="0.2">
      <c r="A211" s="18"/>
      <c r="B211" s="17" t="s">
        <v>15</v>
      </c>
      <c r="E211" s="26">
        <f>G211+I211+K211</f>
        <v>3270618.11</v>
      </c>
      <c r="G211" s="15">
        <v>2822117.11</v>
      </c>
      <c r="H211" s="13"/>
      <c r="I211" s="15">
        <v>385820.32</v>
      </c>
      <c r="J211" s="13"/>
      <c r="K211" s="15">
        <v>62680.68</v>
      </c>
      <c r="L211" s="13"/>
      <c r="M211" s="15">
        <v>2032788.13</v>
      </c>
      <c r="N211" s="13"/>
      <c r="O211" s="15">
        <v>1237399.98</v>
      </c>
      <c r="P211" s="13"/>
      <c r="Q211" s="15">
        <v>-430</v>
      </c>
      <c r="R211" s="11">
        <f>E211-M211-O211-Q211</f>
        <v>860</v>
      </c>
      <c r="S211" s="14">
        <f>E211-M211-O211+Q211</f>
        <v>0</v>
      </c>
    </row>
    <row r="212" spans="1:19" ht="12.75" customHeight="1" x14ac:dyDescent="0.2">
      <c r="A212" s="48"/>
      <c r="O212" s="25" t="s">
        <v>231</v>
      </c>
    </row>
    <row r="213" spans="1:19" ht="12.75" customHeight="1" x14ac:dyDescent="0.2">
      <c r="A213" s="18"/>
      <c r="C213" s="18"/>
      <c r="D213" s="48" t="s">
        <v>85</v>
      </c>
      <c r="E213" s="19">
        <f>SUM(E209:E211)</f>
        <v>3313465.38</v>
      </c>
      <c r="G213" s="19">
        <f>SUM(G209:G211)</f>
        <v>2853604.6799999997</v>
      </c>
      <c r="I213" s="19">
        <f>SUM(I209:I211)</f>
        <v>386250.32</v>
      </c>
      <c r="K213" s="19">
        <f>SUM(K209:K211)</f>
        <v>73610.38</v>
      </c>
      <c r="M213" s="19">
        <f>SUM(M209:M211)</f>
        <v>2069185.15</v>
      </c>
      <c r="O213" s="19">
        <f>SUM(O209:O211)</f>
        <v>1243850.23</v>
      </c>
      <c r="Q213" s="19">
        <f>SUM(Q209:Q211)</f>
        <v>-430</v>
      </c>
      <c r="R213" s="11">
        <f>E213-M213-O213-Q213</f>
        <v>860</v>
      </c>
      <c r="S213" s="14">
        <f>E213-M213-O213+Q213</f>
        <v>0</v>
      </c>
    </row>
    <row r="214" spans="1:19" ht="12.75" customHeight="1" x14ac:dyDescent="0.2">
      <c r="A214" s="5"/>
    </row>
    <row r="215" spans="1:19" ht="12.75" customHeight="1" x14ac:dyDescent="0.2">
      <c r="A215" s="3" t="s">
        <v>92</v>
      </c>
    </row>
    <row r="216" spans="1:19" ht="12.75" customHeight="1" x14ac:dyDescent="0.2">
      <c r="A216" s="48"/>
    </row>
    <row r="217" spans="1:19" ht="12.75" customHeight="1" x14ac:dyDescent="0.2">
      <c r="A217" s="18"/>
      <c r="B217" s="17" t="s">
        <v>11</v>
      </c>
    </row>
    <row r="218" spans="1:19" ht="12.75" customHeight="1" x14ac:dyDescent="0.2">
      <c r="A218" s="18"/>
      <c r="B218" s="18">
        <v>3</v>
      </c>
      <c r="C218" s="17" t="s">
        <v>283</v>
      </c>
      <c r="D218" s="17"/>
      <c r="E218" s="24">
        <f>SUM(G218:K218)</f>
        <v>0</v>
      </c>
      <c r="G218" s="14">
        <v>0</v>
      </c>
      <c r="H218" s="13"/>
      <c r="I218" s="14">
        <v>0</v>
      </c>
      <c r="J218" s="13"/>
      <c r="K218" s="14">
        <v>0</v>
      </c>
      <c r="L218" s="13"/>
      <c r="M218" s="14">
        <v>0</v>
      </c>
      <c r="N218" s="13"/>
      <c r="O218" s="14">
        <v>0</v>
      </c>
      <c r="P218" s="13"/>
      <c r="Q218" s="14">
        <v>0</v>
      </c>
      <c r="R218" s="11">
        <f>E218-M218-O218-Q218</f>
        <v>0</v>
      </c>
      <c r="S218" s="14">
        <f t="shared" ref="S218:S229" si="21">E218-M218-O218+Q218</f>
        <v>0</v>
      </c>
    </row>
    <row r="219" spans="1:19" ht="12.75" customHeight="1" x14ac:dyDescent="0.2">
      <c r="A219" s="18"/>
      <c r="B219" s="18">
        <v>3</v>
      </c>
      <c r="C219" s="17" t="s">
        <v>110</v>
      </c>
      <c r="D219" s="17"/>
      <c r="E219" s="24">
        <f>SUM(G219:K219)</f>
        <v>3632.04</v>
      </c>
      <c r="G219" s="14">
        <v>1893.75</v>
      </c>
      <c r="H219" s="13"/>
      <c r="I219" s="14">
        <v>1738.29</v>
      </c>
      <c r="J219" s="13"/>
      <c r="K219" s="14">
        <v>0</v>
      </c>
      <c r="L219" s="13"/>
      <c r="M219" s="14">
        <v>0</v>
      </c>
      <c r="N219" s="13"/>
      <c r="O219" s="14">
        <v>3632.04</v>
      </c>
      <c r="P219" s="13"/>
      <c r="Q219" s="14">
        <v>0</v>
      </c>
      <c r="R219" s="11">
        <f>E219-M219-O219-Q219</f>
        <v>0</v>
      </c>
      <c r="S219" s="14">
        <f t="shared" si="21"/>
        <v>0</v>
      </c>
    </row>
    <row r="220" spans="1:19" ht="12.75" customHeight="1" x14ac:dyDescent="0.2">
      <c r="A220" s="18"/>
      <c r="B220" s="18">
        <v>3</v>
      </c>
      <c r="C220" s="17" t="s">
        <v>93</v>
      </c>
      <c r="D220" s="17"/>
      <c r="E220" s="24">
        <f>SUM(G220:K220)</f>
        <v>1511452.8</v>
      </c>
      <c r="G220" s="14">
        <v>815141.17</v>
      </c>
      <c r="H220" s="13"/>
      <c r="I220" s="14">
        <v>189591.64</v>
      </c>
      <c r="J220" s="13"/>
      <c r="K220" s="14">
        <v>506719.99</v>
      </c>
      <c r="L220" s="13"/>
      <c r="M220" s="14">
        <v>916935.64</v>
      </c>
      <c r="N220" s="13"/>
      <c r="O220" s="14">
        <v>674815.17</v>
      </c>
      <c r="P220" s="13"/>
      <c r="Q220" s="14">
        <v>80298.009999999995</v>
      </c>
      <c r="R220" s="11">
        <f>E220-M220-O220-Q220</f>
        <v>-160596.02000000002</v>
      </c>
      <c r="S220" s="14">
        <f t="shared" si="21"/>
        <v>0</v>
      </c>
    </row>
    <row r="221" spans="1:19" ht="12.75" customHeight="1" x14ac:dyDescent="0.2">
      <c r="A221" s="18"/>
      <c r="B221" s="18">
        <v>4</v>
      </c>
      <c r="C221" s="17" t="s">
        <v>94</v>
      </c>
      <c r="D221" s="17"/>
      <c r="E221" s="24">
        <f>SUM(G221:K221)</f>
        <v>0</v>
      </c>
      <c r="G221" s="14">
        <v>0</v>
      </c>
      <c r="H221" s="13"/>
      <c r="I221" s="14">
        <v>0</v>
      </c>
      <c r="J221" s="13"/>
      <c r="K221" s="14">
        <v>0</v>
      </c>
      <c r="L221" s="13"/>
      <c r="M221" s="14">
        <v>0</v>
      </c>
      <c r="N221" s="13"/>
      <c r="O221" s="14">
        <v>0</v>
      </c>
      <c r="P221" s="13"/>
      <c r="Q221" s="14">
        <v>0</v>
      </c>
      <c r="R221" s="11">
        <f t="shared" ref="R221:R227" si="22">E221-M221-O221-Q221</f>
        <v>0</v>
      </c>
      <c r="S221" s="14">
        <f t="shared" si="21"/>
        <v>0</v>
      </c>
    </row>
    <row r="222" spans="1:19" ht="12.75" customHeight="1" x14ac:dyDescent="0.2">
      <c r="A222" s="18"/>
      <c r="B222" s="18">
        <v>5</v>
      </c>
      <c r="C222" s="17" t="s">
        <v>95</v>
      </c>
      <c r="D222" s="17"/>
      <c r="E222" s="24">
        <f>SUM(G222:K222)</f>
        <v>1104914.18</v>
      </c>
      <c r="G222" s="14">
        <v>900207.58</v>
      </c>
      <c r="H222" s="13"/>
      <c r="I222" s="14">
        <v>197238.18</v>
      </c>
      <c r="J222" s="13"/>
      <c r="K222" s="14">
        <v>7468.42</v>
      </c>
      <c r="L222" s="13"/>
      <c r="M222" s="14">
        <v>717320.74</v>
      </c>
      <c r="N222" s="13"/>
      <c r="O222" s="14">
        <v>387561.44</v>
      </c>
      <c r="P222" s="13"/>
      <c r="Q222" s="14">
        <v>-32</v>
      </c>
      <c r="R222" s="11">
        <f t="shared" si="22"/>
        <v>63.999999999941792</v>
      </c>
      <c r="S222" s="14">
        <f t="shared" si="21"/>
        <v>-5.8207660913467407E-11</v>
      </c>
    </row>
    <row r="223" spans="1:19" ht="12.75" customHeight="1" x14ac:dyDescent="0.2">
      <c r="A223" s="18"/>
      <c r="B223" s="18">
        <v>6</v>
      </c>
      <c r="C223" s="17" t="s">
        <v>96</v>
      </c>
      <c r="D223" s="17"/>
      <c r="G223" s="14"/>
      <c r="H223" s="13"/>
      <c r="I223" s="14"/>
      <c r="J223" s="13"/>
      <c r="K223" s="14"/>
      <c r="L223" s="13"/>
      <c r="M223" s="14"/>
      <c r="N223" s="13"/>
      <c r="O223" s="14"/>
      <c r="P223" s="13"/>
      <c r="Q223" s="14"/>
      <c r="R223" s="11">
        <f t="shared" si="22"/>
        <v>0</v>
      </c>
      <c r="S223" s="14">
        <f t="shared" si="21"/>
        <v>0</v>
      </c>
    </row>
    <row r="224" spans="1:19" ht="12.75" customHeight="1" x14ac:dyDescent="0.2">
      <c r="A224" s="18"/>
      <c r="B224" s="18">
        <v>7</v>
      </c>
      <c r="C224" s="18"/>
      <c r="D224" s="17" t="s">
        <v>97</v>
      </c>
      <c r="E224" s="24">
        <f>SUM(G224:K224)</f>
        <v>8493.73</v>
      </c>
      <c r="G224" s="14">
        <v>8493.73</v>
      </c>
      <c r="H224" s="13"/>
      <c r="I224" s="14">
        <v>0</v>
      </c>
      <c r="J224" s="13"/>
      <c r="K224" s="14">
        <v>0</v>
      </c>
      <c r="L224" s="13"/>
      <c r="M224" s="14">
        <v>6597.82</v>
      </c>
      <c r="N224" s="13"/>
      <c r="O224" s="14">
        <v>1895.91</v>
      </c>
      <c r="P224" s="13"/>
      <c r="Q224" s="14">
        <v>0</v>
      </c>
      <c r="R224" s="11">
        <f t="shared" si="22"/>
        <v>-2.2737367544323206E-13</v>
      </c>
      <c r="S224" s="14">
        <f t="shared" si="21"/>
        <v>-2.2737367544323206E-13</v>
      </c>
    </row>
    <row r="225" spans="1:19" ht="12.75" customHeight="1" x14ac:dyDescent="0.2">
      <c r="A225" s="18"/>
      <c r="B225" s="18">
        <v>8</v>
      </c>
      <c r="C225" s="17" t="s">
        <v>98</v>
      </c>
      <c r="D225" s="17"/>
      <c r="E225" s="24">
        <f>SUM(G225:K225)</f>
        <v>0</v>
      </c>
      <c r="G225" s="14">
        <v>0</v>
      </c>
      <c r="H225" s="13"/>
      <c r="I225" s="14">
        <v>0</v>
      </c>
      <c r="J225" s="13"/>
      <c r="K225" s="14">
        <v>0</v>
      </c>
      <c r="L225" s="13"/>
      <c r="M225" s="14">
        <v>0</v>
      </c>
      <c r="N225" s="13"/>
      <c r="O225" s="14">
        <v>0</v>
      </c>
      <c r="P225" s="13"/>
      <c r="Q225" s="14">
        <v>0</v>
      </c>
      <c r="R225" s="11">
        <f t="shared" si="22"/>
        <v>0</v>
      </c>
      <c r="S225" s="14">
        <f t="shared" si="21"/>
        <v>0</v>
      </c>
    </row>
    <row r="226" spans="1:19" ht="12.75" customHeight="1" x14ac:dyDescent="0.2">
      <c r="A226" s="18"/>
      <c r="B226" s="18">
        <v>9</v>
      </c>
      <c r="C226" s="17" t="s">
        <v>99</v>
      </c>
      <c r="D226" s="17"/>
      <c r="E226" s="24">
        <f>SUM(G226:K226)</f>
        <v>-563984.06000000006</v>
      </c>
      <c r="G226" s="14">
        <v>0</v>
      </c>
      <c r="H226" s="13"/>
      <c r="I226" s="14">
        <v>-563984.06000000006</v>
      </c>
      <c r="J226" s="13"/>
      <c r="K226" s="14">
        <v>0</v>
      </c>
      <c r="L226" s="13"/>
      <c r="M226" s="14">
        <v>0</v>
      </c>
      <c r="N226" s="13"/>
      <c r="O226" s="14">
        <v>-563984.06000000006</v>
      </c>
      <c r="P226" s="13"/>
      <c r="Q226" s="14">
        <v>0</v>
      </c>
      <c r="R226" s="11">
        <f t="shared" si="22"/>
        <v>0</v>
      </c>
      <c r="S226" s="14">
        <f t="shared" si="21"/>
        <v>0</v>
      </c>
    </row>
    <row r="227" spans="1:19" ht="12.75" customHeight="1" x14ac:dyDescent="0.2">
      <c r="A227" s="18"/>
      <c r="B227" s="18">
        <v>10</v>
      </c>
      <c r="C227" s="17" t="s">
        <v>100</v>
      </c>
      <c r="D227" s="17"/>
      <c r="E227" s="24">
        <f>SUM(G227:K227)</f>
        <v>99392.78</v>
      </c>
      <c r="G227" s="14">
        <v>64267.5</v>
      </c>
      <c r="H227" s="13"/>
      <c r="I227" s="14">
        <v>-3486.35</v>
      </c>
      <c r="J227" s="13"/>
      <c r="K227" s="14">
        <v>38611.629999999997</v>
      </c>
      <c r="L227" s="13"/>
      <c r="M227" s="14">
        <v>106748.3</v>
      </c>
      <c r="N227" s="13"/>
      <c r="O227" s="14">
        <v>-7355.52</v>
      </c>
      <c r="P227" s="13"/>
      <c r="Q227" s="14">
        <v>0</v>
      </c>
      <c r="R227" s="11">
        <f t="shared" si="22"/>
        <v>-3.637978807091713E-12</v>
      </c>
      <c r="S227" s="14">
        <f t="shared" si="21"/>
        <v>-3.637978807091713E-12</v>
      </c>
    </row>
    <row r="228" spans="1:19" ht="12.75" customHeight="1" x14ac:dyDescent="0.2">
      <c r="A228" s="18"/>
      <c r="B228" s="18">
        <v>11</v>
      </c>
      <c r="C228" s="17" t="s">
        <v>101</v>
      </c>
      <c r="D228" s="17"/>
      <c r="E228" s="11">
        <f>G228+I228+K228</f>
        <v>0</v>
      </c>
      <c r="F228" s="52"/>
      <c r="G228" s="14">
        <v>0</v>
      </c>
      <c r="H228" s="13"/>
      <c r="I228" s="14">
        <v>0</v>
      </c>
      <c r="J228" s="13"/>
      <c r="K228" s="14">
        <v>0</v>
      </c>
      <c r="L228" s="13"/>
      <c r="M228" s="14">
        <v>0</v>
      </c>
      <c r="N228" s="13"/>
      <c r="O228" s="14">
        <v>0</v>
      </c>
      <c r="P228" s="13"/>
      <c r="Q228" s="14">
        <v>0</v>
      </c>
      <c r="R228" s="11">
        <f>E228-M228-O228-Q228</f>
        <v>0</v>
      </c>
      <c r="S228" s="14">
        <f t="shared" si="21"/>
        <v>0</v>
      </c>
    </row>
    <row r="229" spans="1:19" ht="12.75" customHeight="1" x14ac:dyDescent="0.2">
      <c r="A229" s="18"/>
      <c r="B229" s="18">
        <v>11</v>
      </c>
      <c r="C229" s="17"/>
      <c r="D229" s="17"/>
      <c r="E229" s="16">
        <f>G229+I229+K229</f>
        <v>0</v>
      </c>
      <c r="G229" s="15"/>
      <c r="H229" s="13"/>
      <c r="I229" s="15"/>
      <c r="J229" s="13"/>
      <c r="K229" s="15"/>
      <c r="L229" s="13"/>
      <c r="M229" s="15"/>
      <c r="N229" s="13"/>
      <c r="O229" s="15"/>
      <c r="P229" s="13"/>
      <c r="Q229" s="15"/>
      <c r="R229" s="11">
        <f>E229-M229-O229-Q229</f>
        <v>0</v>
      </c>
      <c r="S229" s="14">
        <f t="shared" si="21"/>
        <v>0</v>
      </c>
    </row>
    <row r="230" spans="1:19" ht="12.75" customHeight="1" x14ac:dyDescent="0.2">
      <c r="A230" s="18"/>
      <c r="B230" s="48"/>
    </row>
    <row r="231" spans="1:19" ht="12.75" customHeight="1" x14ac:dyDescent="0.2">
      <c r="A231" s="18"/>
      <c r="B231" s="18"/>
      <c r="C231" s="18"/>
      <c r="D231" s="17" t="s">
        <v>2</v>
      </c>
      <c r="E231" s="19">
        <f>SUM(E218:E230)</f>
        <v>2163901.4699999997</v>
      </c>
      <c r="G231" s="19">
        <f>SUM(G218:G230)</f>
        <v>1790003.73</v>
      </c>
      <c r="I231" s="19">
        <f>SUM(I218:I230)</f>
        <v>-178902.30000000008</v>
      </c>
      <c r="K231" s="19">
        <f>SUM(K218:K230)</f>
        <v>552800.03999999992</v>
      </c>
      <c r="M231" s="19">
        <f>SUM(M218:M230)</f>
        <v>1747602.5</v>
      </c>
      <c r="O231" s="19">
        <f>SUM(O218:O230)</f>
        <v>496564.98</v>
      </c>
      <c r="Q231" s="19">
        <f>SUM(Q218:Q230)</f>
        <v>80266.009999999995</v>
      </c>
      <c r="R231" s="11">
        <f>E231-M231-O231-Q231</f>
        <v>-160532.02000000025</v>
      </c>
      <c r="S231" s="14">
        <f>E231-M231-O231+Q231</f>
        <v>-2.4738255888223648E-10</v>
      </c>
    </row>
    <row r="232" spans="1:19" ht="12.75" customHeight="1" x14ac:dyDescent="0.2">
      <c r="A232" s="18"/>
      <c r="B232" s="17"/>
      <c r="E232" s="49"/>
      <c r="G232" s="49"/>
      <c r="I232" s="49"/>
      <c r="K232" s="49"/>
      <c r="M232" s="49"/>
      <c r="O232" s="49"/>
      <c r="Q232" s="49"/>
    </row>
    <row r="233" spans="1:19" ht="12.75" customHeight="1" x14ac:dyDescent="0.2">
      <c r="A233" s="18"/>
      <c r="B233" s="17" t="s">
        <v>14</v>
      </c>
      <c r="E233" s="49"/>
      <c r="G233" s="49"/>
      <c r="I233" s="49"/>
      <c r="K233" s="49"/>
      <c r="M233" s="49"/>
      <c r="O233" s="49"/>
      <c r="Q233" s="49"/>
    </row>
    <row r="234" spans="1:19" ht="12.75" customHeight="1" x14ac:dyDescent="0.2">
      <c r="A234" s="18"/>
      <c r="B234" s="17"/>
      <c r="C234" s="17" t="s">
        <v>274</v>
      </c>
      <c r="E234" s="24">
        <f>SUM(G234:K234)</f>
        <v>68687.48000000001</v>
      </c>
      <c r="G234" s="14">
        <v>27339.57</v>
      </c>
      <c r="H234" s="13"/>
      <c r="I234" s="14">
        <v>41347.910000000003</v>
      </c>
      <c r="J234" s="13"/>
      <c r="K234" s="14">
        <v>0</v>
      </c>
      <c r="L234" s="13"/>
      <c r="M234" s="14">
        <v>29099.4</v>
      </c>
      <c r="N234" s="13"/>
      <c r="O234" s="14">
        <v>39588.080000000002</v>
      </c>
      <c r="P234" s="13"/>
      <c r="Q234" s="14">
        <v>0</v>
      </c>
      <c r="R234" s="11">
        <f t="shared" ref="R234:R256" si="23">E234-M234-O234-Q234</f>
        <v>7.2759576141834259E-12</v>
      </c>
      <c r="S234" s="14">
        <f t="shared" ref="S234:S258" si="24">E234-M234-O234+Q234</f>
        <v>7.2759576141834259E-12</v>
      </c>
    </row>
    <row r="235" spans="1:19" ht="12.75" customHeight="1" x14ac:dyDescent="0.2">
      <c r="A235" s="18"/>
      <c r="B235" s="48"/>
      <c r="C235" s="17" t="s">
        <v>102</v>
      </c>
      <c r="E235" s="24">
        <f>SUM(G235:K235)</f>
        <v>338497.24</v>
      </c>
      <c r="G235" s="14">
        <v>262010.92</v>
      </c>
      <c r="H235" s="13"/>
      <c r="I235" s="14">
        <v>8618.85</v>
      </c>
      <c r="J235" s="13"/>
      <c r="K235" s="14">
        <v>67867.47</v>
      </c>
      <c r="L235" s="13"/>
      <c r="M235" s="14">
        <v>160736.95999999999</v>
      </c>
      <c r="N235" s="13"/>
      <c r="O235" s="14">
        <v>177716.28</v>
      </c>
      <c r="P235" s="13"/>
      <c r="Q235" s="14">
        <v>-44</v>
      </c>
      <c r="R235" s="11">
        <f t="shared" si="23"/>
        <v>88</v>
      </c>
      <c r="S235" s="14">
        <f t="shared" si="24"/>
        <v>0</v>
      </c>
    </row>
    <row r="236" spans="1:19" ht="12.75" customHeight="1" x14ac:dyDescent="0.2">
      <c r="A236" s="18"/>
      <c r="B236" s="48"/>
      <c r="C236" s="17" t="s">
        <v>251</v>
      </c>
      <c r="E236" s="24">
        <f>SUM(G236:K236)</f>
        <v>123.16</v>
      </c>
      <c r="G236" s="14">
        <v>0</v>
      </c>
      <c r="H236" s="13"/>
      <c r="I236" s="14">
        <v>123.16</v>
      </c>
      <c r="J236" s="13"/>
      <c r="K236" s="14">
        <v>0</v>
      </c>
      <c r="L236" s="13"/>
      <c r="M236" s="14">
        <v>0</v>
      </c>
      <c r="N236" s="13"/>
      <c r="O236" s="14">
        <v>123.16</v>
      </c>
      <c r="P236" s="13"/>
      <c r="Q236" s="14">
        <v>0</v>
      </c>
      <c r="R236" s="11">
        <f t="shared" si="23"/>
        <v>0</v>
      </c>
      <c r="S236" s="14">
        <f t="shared" si="24"/>
        <v>0</v>
      </c>
    </row>
    <row r="237" spans="1:19" ht="12.75" customHeight="1" x14ac:dyDescent="0.2">
      <c r="A237" s="18"/>
      <c r="B237" s="48"/>
      <c r="C237" s="17" t="s">
        <v>267</v>
      </c>
      <c r="E237" s="24">
        <f>SUM(G237:K237)</f>
        <v>9074683.8800000008</v>
      </c>
      <c r="G237" s="14">
        <v>1806239.44</v>
      </c>
      <c r="H237" s="13"/>
      <c r="I237" s="14">
        <v>865723.5</v>
      </c>
      <c r="J237" s="13"/>
      <c r="K237" s="14">
        <v>6402720.9400000004</v>
      </c>
      <c r="L237" s="13"/>
      <c r="M237" s="14">
        <v>4471697.3499999996</v>
      </c>
      <c r="N237" s="13"/>
      <c r="O237" s="14">
        <v>4679705.5199999996</v>
      </c>
      <c r="P237" s="13"/>
      <c r="Q237" s="14">
        <v>76718.990000000005</v>
      </c>
      <c r="R237" s="11">
        <f>E237-M237-O237-Q237</f>
        <v>-153437.97999999835</v>
      </c>
      <c r="S237" s="14">
        <f t="shared" si="24"/>
        <v>1.6443664208054543E-9</v>
      </c>
    </row>
    <row r="238" spans="1:19" ht="12.75" customHeight="1" x14ac:dyDescent="0.2">
      <c r="A238" s="18"/>
      <c r="B238" s="48"/>
      <c r="C238" s="17" t="s">
        <v>271</v>
      </c>
      <c r="E238" s="24">
        <f>SUM(G238:K238)</f>
        <v>2051567.24</v>
      </c>
      <c r="G238" s="14">
        <v>8493.27</v>
      </c>
      <c r="H238" s="13"/>
      <c r="I238" s="14">
        <v>2043073.97</v>
      </c>
      <c r="J238" s="13"/>
      <c r="K238" s="14">
        <v>0</v>
      </c>
      <c r="L238" s="13"/>
      <c r="M238" s="14">
        <v>1202339.3899999999</v>
      </c>
      <c r="N238" s="13"/>
      <c r="O238" s="14">
        <v>848555.85</v>
      </c>
      <c r="P238" s="13"/>
      <c r="Q238" s="14">
        <v>-672</v>
      </c>
      <c r="R238" s="11">
        <f>E238-M238-O238-Q238</f>
        <v>1344.0000000001164</v>
      </c>
      <c r="S238" s="14">
        <f t="shared" si="24"/>
        <v>1.1641532182693481E-10</v>
      </c>
    </row>
    <row r="239" spans="1:19" ht="12.75" customHeight="1" x14ac:dyDescent="0.2">
      <c r="A239" s="18"/>
      <c r="B239" s="48">
        <v>2</v>
      </c>
      <c r="C239" s="17" t="s">
        <v>103</v>
      </c>
      <c r="D239" s="17"/>
      <c r="G239" s="14"/>
      <c r="H239" s="13"/>
      <c r="I239" s="14"/>
      <c r="J239" s="13"/>
      <c r="K239" s="14"/>
      <c r="L239" s="13"/>
      <c r="M239" s="14"/>
      <c r="N239" s="13"/>
      <c r="O239" s="14"/>
      <c r="P239" s="13"/>
      <c r="Q239" s="14"/>
      <c r="R239" s="11">
        <f t="shared" si="23"/>
        <v>0</v>
      </c>
      <c r="S239" s="14">
        <f t="shared" si="24"/>
        <v>0</v>
      </c>
    </row>
    <row r="240" spans="1:19" ht="12.75" customHeight="1" x14ac:dyDescent="0.2">
      <c r="A240" s="18"/>
      <c r="B240" s="48">
        <v>3</v>
      </c>
      <c r="C240" s="18"/>
      <c r="D240" s="17" t="s">
        <v>104</v>
      </c>
      <c r="E240" s="24">
        <f>SUM(G240:K240)</f>
        <v>5015690.37</v>
      </c>
      <c r="F240" s="62"/>
      <c r="G240" s="14">
        <v>1384660.57</v>
      </c>
      <c r="H240" s="13"/>
      <c r="I240" s="14">
        <v>345306.96</v>
      </c>
      <c r="J240" s="13"/>
      <c r="K240" s="14">
        <v>3285722.84</v>
      </c>
      <c r="L240" s="13"/>
      <c r="M240" s="14">
        <v>2508716.14</v>
      </c>
      <c r="N240" s="13"/>
      <c r="O240" s="14">
        <v>2506817.06</v>
      </c>
      <c r="P240" s="13"/>
      <c r="Q240" s="14">
        <v>-157.16999999999999</v>
      </c>
      <c r="R240" s="11">
        <f t="shared" si="23"/>
        <v>314.33999999992545</v>
      </c>
      <c r="S240" s="14">
        <f t="shared" si="24"/>
        <v>-7.4493300417088903E-11</v>
      </c>
    </row>
    <row r="241" spans="1:19" ht="12.75" customHeight="1" x14ac:dyDescent="0.2">
      <c r="A241" s="18"/>
      <c r="B241" s="48">
        <v>4</v>
      </c>
      <c r="C241" s="17" t="s">
        <v>105</v>
      </c>
      <c r="D241" s="17"/>
      <c r="E241" s="24"/>
      <c r="F241" s="62"/>
      <c r="G241" s="14"/>
      <c r="H241" s="13"/>
      <c r="I241" s="14"/>
      <c r="J241" s="13"/>
      <c r="K241" s="14"/>
      <c r="L241" s="13"/>
      <c r="M241" s="14"/>
      <c r="N241" s="13"/>
      <c r="O241" s="14"/>
      <c r="P241" s="13"/>
      <c r="Q241" s="14"/>
      <c r="R241" s="11">
        <f t="shared" si="23"/>
        <v>0</v>
      </c>
      <c r="S241" s="14">
        <f t="shared" si="24"/>
        <v>0</v>
      </c>
    </row>
    <row r="242" spans="1:19" ht="12.75" customHeight="1" x14ac:dyDescent="0.2">
      <c r="A242" s="18"/>
      <c r="B242" s="48">
        <v>5</v>
      </c>
      <c r="C242" s="17"/>
      <c r="D242" s="17" t="s">
        <v>106</v>
      </c>
      <c r="E242" s="24">
        <f t="shared" ref="E242:E253" si="25">SUM(G242:K242)</f>
        <v>1479308.52</v>
      </c>
      <c r="G242" s="14">
        <v>148429.84</v>
      </c>
      <c r="H242" s="13"/>
      <c r="I242" s="14">
        <v>103100.86</v>
      </c>
      <c r="J242" s="13"/>
      <c r="K242" s="14">
        <v>1227777.82</v>
      </c>
      <c r="L242" s="13"/>
      <c r="M242" s="14">
        <v>556214.43000000005</v>
      </c>
      <c r="N242" s="13"/>
      <c r="O242" s="14">
        <v>922722.44</v>
      </c>
      <c r="P242" s="13"/>
      <c r="Q242" s="14">
        <v>-371.65</v>
      </c>
      <c r="R242" s="11">
        <f t="shared" si="23"/>
        <v>743.30000000002326</v>
      </c>
      <c r="S242" s="14">
        <f t="shared" si="24"/>
        <v>2.3305801732931286E-11</v>
      </c>
    </row>
    <row r="243" spans="1:19" ht="12.75" customHeight="1" x14ac:dyDescent="0.2">
      <c r="A243" s="18"/>
      <c r="B243" s="48">
        <v>6</v>
      </c>
      <c r="C243" s="17" t="s">
        <v>107</v>
      </c>
      <c r="D243" s="17"/>
      <c r="E243" s="24">
        <f t="shared" si="25"/>
        <v>128011.04000000001</v>
      </c>
      <c r="G243" s="14">
        <v>0</v>
      </c>
      <c r="H243" s="13"/>
      <c r="I243" s="14">
        <v>127882.35</v>
      </c>
      <c r="J243" s="13"/>
      <c r="K243" s="14">
        <v>128.69</v>
      </c>
      <c r="L243" s="13"/>
      <c r="M243" s="14">
        <v>78594.38</v>
      </c>
      <c r="N243" s="13"/>
      <c r="O243" s="14">
        <v>49416.66</v>
      </c>
      <c r="P243" s="13"/>
      <c r="Q243" s="14">
        <v>0</v>
      </c>
      <c r="R243" s="11">
        <f t="shared" si="23"/>
        <v>0</v>
      </c>
      <c r="S243" s="14">
        <f t="shared" si="24"/>
        <v>0</v>
      </c>
    </row>
    <row r="244" spans="1:19" ht="12.75" customHeight="1" x14ac:dyDescent="0.2">
      <c r="A244" s="18"/>
      <c r="B244" s="48">
        <v>6</v>
      </c>
      <c r="C244" s="17" t="s">
        <v>268</v>
      </c>
      <c r="D244" s="17"/>
      <c r="E244" s="24">
        <f>SUM(G244:K244)</f>
        <v>3691226.8099999996</v>
      </c>
      <c r="G244" s="14">
        <v>69104.289999999994</v>
      </c>
      <c r="H244" s="13"/>
      <c r="I244" s="14">
        <v>458467.97</v>
      </c>
      <c r="J244" s="13"/>
      <c r="K244" s="14">
        <v>3163654.55</v>
      </c>
      <c r="L244" s="13"/>
      <c r="M244" s="14">
        <v>1644807.34</v>
      </c>
      <c r="N244" s="13"/>
      <c r="O244" s="14">
        <v>2046349.47</v>
      </c>
      <c r="P244" s="13"/>
      <c r="Q244" s="14">
        <v>-70</v>
      </c>
      <c r="R244" s="11">
        <f>E244-M244-O244-Q244</f>
        <v>139.99999999953434</v>
      </c>
      <c r="S244" s="14">
        <f t="shared" si="24"/>
        <v>-4.6566128730773926E-10</v>
      </c>
    </row>
    <row r="245" spans="1:19" ht="12.75" customHeight="1" x14ac:dyDescent="0.2">
      <c r="A245" s="18"/>
      <c r="B245" s="48">
        <v>7</v>
      </c>
      <c r="C245" s="17" t="s">
        <v>109</v>
      </c>
      <c r="D245" s="17"/>
      <c r="E245" s="24">
        <f t="shared" si="25"/>
        <v>7878816.5800000001</v>
      </c>
      <c r="G245" s="14">
        <v>1728434.93</v>
      </c>
      <c r="H245" s="13"/>
      <c r="I245" s="14">
        <v>506255.82</v>
      </c>
      <c r="J245" s="13"/>
      <c r="K245" s="14">
        <v>5644125.8300000001</v>
      </c>
      <c r="L245" s="13"/>
      <c r="M245" s="14">
        <v>3409381.05</v>
      </c>
      <c r="N245" s="13"/>
      <c r="O245" s="14">
        <v>4424740.6900000004</v>
      </c>
      <c r="P245" s="13"/>
      <c r="Q245" s="14">
        <v>-44694.84</v>
      </c>
      <c r="R245" s="11">
        <f t="shared" si="23"/>
        <v>89389.679999999847</v>
      </c>
      <c r="S245" s="14">
        <f t="shared" si="24"/>
        <v>-1.4551915228366852E-10</v>
      </c>
    </row>
    <row r="246" spans="1:19" ht="12.75" customHeight="1" x14ac:dyDescent="0.2">
      <c r="A246" s="18"/>
      <c r="B246" s="48"/>
      <c r="C246" s="17" t="s">
        <v>284</v>
      </c>
      <c r="D246" s="17"/>
      <c r="E246" s="24">
        <f>SUM(G246:K246)</f>
        <v>0</v>
      </c>
      <c r="G246" s="14">
        <v>0</v>
      </c>
      <c r="H246" s="13"/>
      <c r="I246" s="14">
        <v>0</v>
      </c>
      <c r="J246" s="13"/>
      <c r="K246" s="14">
        <v>0</v>
      </c>
      <c r="L246" s="13"/>
      <c r="M246" s="14">
        <v>0</v>
      </c>
      <c r="N246" s="13"/>
      <c r="O246" s="14">
        <v>0</v>
      </c>
      <c r="P246" s="13"/>
      <c r="Q246" s="14">
        <v>0</v>
      </c>
      <c r="R246" s="11">
        <f t="shared" si="23"/>
        <v>0</v>
      </c>
      <c r="S246" s="14">
        <f t="shared" si="24"/>
        <v>0</v>
      </c>
    </row>
    <row r="247" spans="1:19" ht="12.75" customHeight="1" x14ac:dyDescent="0.2">
      <c r="A247" s="18"/>
      <c r="B247" s="48"/>
      <c r="C247" s="17" t="s">
        <v>252</v>
      </c>
      <c r="D247" s="17"/>
      <c r="E247" s="24">
        <f>SUM(G247:K247)</f>
        <v>1041025.91</v>
      </c>
      <c r="G247" s="14">
        <v>11896.67</v>
      </c>
      <c r="H247" s="13"/>
      <c r="I247" s="14">
        <v>17091.07</v>
      </c>
      <c r="J247" s="13"/>
      <c r="K247" s="14">
        <v>1012038.17</v>
      </c>
      <c r="L247" s="13"/>
      <c r="M247" s="14">
        <v>725485.57</v>
      </c>
      <c r="N247" s="13"/>
      <c r="O247" s="14">
        <v>547429.09</v>
      </c>
      <c r="P247" s="13"/>
      <c r="Q247" s="14">
        <v>231888.75</v>
      </c>
      <c r="R247" s="11">
        <f t="shared" si="23"/>
        <v>-463777.49999999988</v>
      </c>
      <c r="S247" s="14">
        <f t="shared" si="24"/>
        <v>0</v>
      </c>
    </row>
    <row r="248" spans="1:19" ht="12.75" customHeight="1" x14ac:dyDescent="0.2">
      <c r="A248" s="18"/>
      <c r="B248" s="48"/>
      <c r="C248" s="17" t="s">
        <v>232</v>
      </c>
      <c r="D248" s="17"/>
      <c r="E248" s="24">
        <f t="shared" si="25"/>
        <v>479090.63</v>
      </c>
      <c r="G248" s="14">
        <v>0</v>
      </c>
      <c r="H248" s="13"/>
      <c r="I248" s="14">
        <v>0</v>
      </c>
      <c r="J248" s="13"/>
      <c r="K248" s="14">
        <v>479090.63</v>
      </c>
      <c r="L248" s="13"/>
      <c r="M248" s="14">
        <v>282056.48</v>
      </c>
      <c r="N248" s="13"/>
      <c r="O248" s="14">
        <v>197034.15</v>
      </c>
      <c r="P248" s="13"/>
      <c r="Q248" s="14">
        <v>0</v>
      </c>
      <c r="R248" s="11">
        <f t="shared" si="23"/>
        <v>2.9103830456733704E-11</v>
      </c>
      <c r="S248" s="14">
        <f t="shared" si="24"/>
        <v>2.9103830456733704E-11</v>
      </c>
    </row>
    <row r="249" spans="1:19" ht="12.75" customHeight="1" x14ac:dyDescent="0.2">
      <c r="A249" s="18"/>
      <c r="B249" s="48"/>
      <c r="C249" s="17" t="s">
        <v>237</v>
      </c>
      <c r="D249" s="17"/>
      <c r="E249" s="24">
        <f>SUM(G249:K249)</f>
        <v>0</v>
      </c>
      <c r="G249" s="14">
        <v>0</v>
      </c>
      <c r="H249" s="13"/>
      <c r="I249" s="14">
        <v>0</v>
      </c>
      <c r="J249" s="13"/>
      <c r="K249" s="14">
        <v>0</v>
      </c>
      <c r="L249" s="13"/>
      <c r="M249" s="14">
        <v>0</v>
      </c>
      <c r="N249" s="13"/>
      <c r="O249" s="14">
        <v>0</v>
      </c>
      <c r="P249" s="13"/>
      <c r="Q249" s="14">
        <v>0</v>
      </c>
      <c r="R249" s="11">
        <f t="shared" si="23"/>
        <v>0</v>
      </c>
      <c r="S249" s="14">
        <f t="shared" si="24"/>
        <v>0</v>
      </c>
    </row>
    <row r="250" spans="1:19" ht="12.75" customHeight="1" x14ac:dyDescent="0.2">
      <c r="A250" s="18"/>
      <c r="B250" s="48">
        <v>10</v>
      </c>
      <c r="C250" s="17" t="s">
        <v>110</v>
      </c>
      <c r="D250" s="17"/>
      <c r="E250" s="24">
        <f t="shared" si="25"/>
        <v>27511771.060000002</v>
      </c>
      <c r="G250" s="14">
        <v>2361880.0099999998</v>
      </c>
      <c r="H250" s="13"/>
      <c r="I250" s="14">
        <v>2446205.14</v>
      </c>
      <c r="J250" s="13"/>
      <c r="K250" s="14">
        <v>22703685.91</v>
      </c>
      <c r="L250" s="13"/>
      <c r="M250" s="14">
        <v>14760028.4</v>
      </c>
      <c r="N250" s="13"/>
      <c r="O250" s="14">
        <v>13407381.82</v>
      </c>
      <c r="P250" s="13"/>
      <c r="Q250" s="14">
        <v>655639.16</v>
      </c>
      <c r="R250" s="11">
        <f t="shared" si="23"/>
        <v>-1311278.3199999984</v>
      </c>
      <c r="S250" s="14">
        <f t="shared" si="24"/>
        <v>1.7462298274040222E-9</v>
      </c>
    </row>
    <row r="251" spans="1:19" ht="12.75" customHeight="1" x14ac:dyDescent="0.2">
      <c r="A251" s="18"/>
      <c r="B251" s="48"/>
      <c r="C251" s="17" t="s">
        <v>269</v>
      </c>
      <c r="D251" s="17"/>
      <c r="E251" s="24">
        <f>SUM(G251:K251)</f>
        <v>0</v>
      </c>
      <c r="G251" s="14">
        <v>0</v>
      </c>
      <c r="H251" s="13"/>
      <c r="I251" s="14">
        <v>0</v>
      </c>
      <c r="J251" s="13"/>
      <c r="K251" s="14">
        <v>0</v>
      </c>
      <c r="L251" s="13"/>
      <c r="M251" s="14">
        <v>0</v>
      </c>
      <c r="N251" s="13"/>
      <c r="O251" s="14">
        <v>0</v>
      </c>
      <c r="P251" s="13"/>
      <c r="Q251" s="14">
        <v>0</v>
      </c>
      <c r="R251" s="11">
        <f>E251-M251-O251-Q251</f>
        <v>0</v>
      </c>
      <c r="S251" s="14">
        <f t="shared" si="24"/>
        <v>0</v>
      </c>
    </row>
    <row r="252" spans="1:19" ht="12.75" customHeight="1" x14ac:dyDescent="0.2">
      <c r="A252" s="18"/>
      <c r="B252" s="48"/>
      <c r="C252" s="17" t="s">
        <v>270</v>
      </c>
      <c r="D252" s="17"/>
      <c r="E252" s="24">
        <f>SUM(G252:K252)</f>
        <v>0</v>
      </c>
      <c r="G252" s="14">
        <v>0</v>
      </c>
      <c r="H252" s="13"/>
      <c r="I252" s="14">
        <v>0</v>
      </c>
      <c r="J252" s="13"/>
      <c r="K252" s="14">
        <v>0</v>
      </c>
      <c r="L252" s="13"/>
      <c r="M252" s="14">
        <v>0</v>
      </c>
      <c r="N252" s="13"/>
      <c r="O252" s="14">
        <v>0</v>
      </c>
      <c r="P252" s="13"/>
      <c r="Q252" s="14">
        <v>0</v>
      </c>
      <c r="R252" s="11">
        <f>E252-M252-O252-Q252</f>
        <v>0</v>
      </c>
      <c r="S252" s="14">
        <f t="shared" si="24"/>
        <v>0</v>
      </c>
    </row>
    <row r="253" spans="1:19" ht="12.75" customHeight="1" x14ac:dyDescent="0.2">
      <c r="A253" s="18"/>
      <c r="B253" s="48">
        <v>11</v>
      </c>
      <c r="C253" s="17" t="s">
        <v>108</v>
      </c>
      <c r="D253" s="17"/>
      <c r="E253" s="24">
        <f t="shared" si="25"/>
        <v>10197512.680000002</v>
      </c>
      <c r="G253" s="14">
        <v>1163583.24</v>
      </c>
      <c r="H253" s="13"/>
      <c r="I253" s="14">
        <v>276108.98</v>
      </c>
      <c r="J253" s="13"/>
      <c r="K253" s="14">
        <v>8757820.4600000009</v>
      </c>
      <c r="L253" s="13"/>
      <c r="M253" s="14">
        <v>5743668.1600000001</v>
      </c>
      <c r="N253" s="13"/>
      <c r="O253" s="14">
        <v>4538191.7699999996</v>
      </c>
      <c r="P253" s="13"/>
      <c r="Q253" s="14">
        <v>84347.25</v>
      </c>
      <c r="R253" s="11">
        <f t="shared" si="23"/>
        <v>-168694.49999999814</v>
      </c>
      <c r="S253" s="14">
        <f t="shared" si="24"/>
        <v>1.862645149230957E-9</v>
      </c>
    </row>
    <row r="254" spans="1:19" ht="12.75" customHeight="1" x14ac:dyDescent="0.2">
      <c r="A254" s="18"/>
      <c r="B254" s="48">
        <v>15</v>
      </c>
      <c r="C254" s="17" t="s">
        <v>111</v>
      </c>
      <c r="D254" s="17"/>
      <c r="E254" s="24">
        <f>SUM(G254:K254)</f>
        <v>5242045.08</v>
      </c>
      <c r="G254" s="14">
        <v>3675552.77</v>
      </c>
      <c r="H254" s="13"/>
      <c r="I254" s="14">
        <v>1563578.93</v>
      </c>
      <c r="J254" s="13"/>
      <c r="K254" s="14">
        <v>2913.38</v>
      </c>
      <c r="L254" s="13"/>
      <c r="M254" s="14">
        <v>3492315.88</v>
      </c>
      <c r="N254" s="13"/>
      <c r="O254" s="14">
        <v>1748385.2</v>
      </c>
      <c r="P254" s="13"/>
      <c r="Q254" s="14">
        <v>-1344</v>
      </c>
      <c r="R254" s="11">
        <f t="shared" si="23"/>
        <v>2688.0000000002328</v>
      </c>
      <c r="S254" s="14">
        <f t="shared" si="24"/>
        <v>2.3283064365386963E-10</v>
      </c>
    </row>
    <row r="255" spans="1:19" ht="12.75" customHeight="1" x14ac:dyDescent="0.2">
      <c r="A255" s="18"/>
      <c r="B255" s="48">
        <v>16</v>
      </c>
      <c r="C255" s="17" t="s">
        <v>112</v>
      </c>
      <c r="D255" s="17"/>
      <c r="E255" s="24">
        <f>SUM(G255:K255)</f>
        <v>460502.67</v>
      </c>
      <c r="G255" s="14">
        <v>159157.75</v>
      </c>
      <c r="H255" s="13"/>
      <c r="I255" s="14">
        <v>301344.92</v>
      </c>
      <c r="J255" s="13"/>
      <c r="K255" s="14" t="s">
        <v>19</v>
      </c>
      <c r="L255" s="13"/>
      <c r="M255" s="14">
        <v>15000</v>
      </c>
      <c r="N255" s="13"/>
      <c r="O255" s="14">
        <v>445502.67</v>
      </c>
      <c r="P255" s="13"/>
      <c r="Q255" s="14">
        <v>0</v>
      </c>
      <c r="R255" s="11">
        <f t="shared" si="23"/>
        <v>0</v>
      </c>
      <c r="S255" s="14">
        <f t="shared" si="24"/>
        <v>0</v>
      </c>
    </row>
    <row r="256" spans="1:19" ht="12.75" customHeight="1" x14ac:dyDescent="0.2">
      <c r="A256" s="18"/>
      <c r="B256" s="48">
        <v>15</v>
      </c>
      <c r="C256" s="17" t="s">
        <v>285</v>
      </c>
      <c r="D256" s="17"/>
      <c r="E256" s="24">
        <f>SUM(G256:K256)</f>
        <v>0</v>
      </c>
      <c r="G256" s="14"/>
      <c r="H256" s="13"/>
      <c r="I256" s="14"/>
      <c r="J256" s="13"/>
      <c r="K256" s="14"/>
      <c r="L256" s="13"/>
      <c r="M256" s="14"/>
      <c r="N256" s="13"/>
      <c r="O256" s="14"/>
      <c r="P256" s="13"/>
      <c r="Q256" s="14">
        <v>0</v>
      </c>
      <c r="R256" s="11">
        <f t="shared" si="23"/>
        <v>0</v>
      </c>
      <c r="S256" s="14">
        <f t="shared" si="24"/>
        <v>0</v>
      </c>
    </row>
    <row r="257" spans="1:19" s="57" customFormat="1" ht="12.75" customHeight="1" x14ac:dyDescent="0.2">
      <c r="A257" s="53"/>
      <c r="B257" s="54">
        <v>17</v>
      </c>
      <c r="C257" s="55" t="s">
        <v>100</v>
      </c>
      <c r="D257" s="53"/>
      <c r="E257" s="11">
        <f>G257+I257+K257</f>
        <v>52652.51</v>
      </c>
      <c r="F257" s="52"/>
      <c r="G257" s="14">
        <v>-6127.36</v>
      </c>
      <c r="H257" s="13"/>
      <c r="I257" s="14">
        <v>62122.19</v>
      </c>
      <c r="J257" s="13"/>
      <c r="K257" s="14">
        <v>-3342.32</v>
      </c>
      <c r="L257" s="13"/>
      <c r="M257" s="14">
        <v>61280.76</v>
      </c>
      <c r="N257" s="13"/>
      <c r="O257" s="14">
        <v>-8628.25</v>
      </c>
      <c r="P257" s="13"/>
      <c r="Q257" s="14">
        <v>0</v>
      </c>
      <c r="R257" s="11">
        <f>E257-M257-O257-Q257</f>
        <v>0</v>
      </c>
      <c r="S257" s="14">
        <f t="shared" si="24"/>
        <v>0</v>
      </c>
    </row>
    <row r="258" spans="1:19" ht="12.75" customHeight="1" x14ac:dyDescent="0.2">
      <c r="A258" s="18"/>
      <c r="B258" s="48">
        <v>17</v>
      </c>
      <c r="C258" s="17"/>
      <c r="D258" s="18"/>
      <c r="E258" s="16">
        <f>G258+I258+K258</f>
        <v>0</v>
      </c>
      <c r="G258" s="15"/>
      <c r="H258" s="13"/>
      <c r="I258" s="15"/>
      <c r="J258" s="13"/>
      <c r="K258" s="15"/>
      <c r="L258" s="13"/>
      <c r="M258" s="15"/>
      <c r="N258" s="13"/>
      <c r="O258" s="15"/>
      <c r="P258" s="13"/>
      <c r="Q258" s="15"/>
      <c r="R258" s="11">
        <f>E258-M258-O258-Q258</f>
        <v>0</v>
      </c>
      <c r="S258" s="14">
        <f t="shared" si="24"/>
        <v>0</v>
      </c>
    </row>
    <row r="259" spans="1:19" ht="12.75" customHeight="1" x14ac:dyDescent="0.2">
      <c r="A259" s="18"/>
      <c r="B259" s="48"/>
    </row>
    <row r="260" spans="1:19" ht="12.75" customHeight="1" x14ac:dyDescent="0.2">
      <c r="A260" s="18"/>
      <c r="B260" s="18"/>
      <c r="C260" s="18"/>
      <c r="D260" s="17" t="s">
        <v>2</v>
      </c>
      <c r="E260" s="19">
        <f>SUM(E234:E258)</f>
        <v>74711212.860000014</v>
      </c>
      <c r="G260" s="19">
        <f>SUM(G234:G258)</f>
        <v>12800655.909999998</v>
      </c>
      <c r="I260" s="19">
        <f>SUM(I234:I258)</f>
        <v>9166352.5800000001</v>
      </c>
      <c r="K260" s="19">
        <f>SUM(K234:K258)</f>
        <v>52744204.370000005</v>
      </c>
      <c r="M260" s="19">
        <f>SUM(M234:M258)</f>
        <v>39141421.689999998</v>
      </c>
      <c r="O260" s="19">
        <f>SUM(O234:O258)</f>
        <v>36571031.660000011</v>
      </c>
      <c r="Q260" s="19">
        <f>SUM(Q234:Q258)</f>
        <v>1001240.49</v>
      </c>
      <c r="R260" s="11">
        <f>E260-M260-O260-Q260</f>
        <v>-2002480.9799999946</v>
      </c>
      <c r="S260" s="14">
        <f>E260-M260-O260+Q260</f>
        <v>5.3551048040390015E-9</v>
      </c>
    </row>
    <row r="261" spans="1:19" ht="12.75" customHeight="1" x14ac:dyDescent="0.2">
      <c r="A261" s="18"/>
      <c r="B261" s="18"/>
      <c r="C261" s="18"/>
      <c r="D261" s="17"/>
      <c r="E261" s="49"/>
      <c r="G261" s="49"/>
      <c r="I261" s="49"/>
      <c r="K261" s="49"/>
      <c r="M261" s="49"/>
      <c r="O261" s="49"/>
      <c r="Q261" s="49"/>
      <c r="R261" s="11"/>
    </row>
    <row r="262" spans="1:19" ht="12.75" customHeight="1" x14ac:dyDescent="0.2">
      <c r="A262" s="18"/>
      <c r="B262" s="17" t="s">
        <v>113</v>
      </c>
    </row>
    <row r="263" spans="1:19" ht="12.75" customHeight="1" x14ac:dyDescent="0.2">
      <c r="A263" s="48"/>
      <c r="B263" s="18">
        <v>1</v>
      </c>
      <c r="C263" s="17" t="s">
        <v>114</v>
      </c>
      <c r="D263" s="17"/>
      <c r="E263" s="24">
        <f t="shared" ref="E263:E268" si="26">SUM(G263:K263)</f>
        <v>30.13</v>
      </c>
      <c r="G263" s="14">
        <v>0</v>
      </c>
      <c r="H263" s="13"/>
      <c r="I263" s="14">
        <v>30.13</v>
      </c>
      <c r="J263" s="13"/>
      <c r="K263" s="14">
        <v>0</v>
      </c>
      <c r="L263" s="13"/>
      <c r="M263" s="14">
        <v>0</v>
      </c>
      <c r="N263" s="13"/>
      <c r="O263" s="14">
        <v>30.13</v>
      </c>
      <c r="P263" s="13"/>
      <c r="Q263" s="14">
        <v>0</v>
      </c>
      <c r="R263" s="11">
        <f t="shared" ref="R263:R269" si="27">E263-M263-O263-Q263</f>
        <v>0</v>
      </c>
      <c r="S263" s="14">
        <f t="shared" ref="S263:S273" si="28">E263-M263-O263+Q263</f>
        <v>0</v>
      </c>
    </row>
    <row r="264" spans="1:19" ht="12.75" customHeight="1" x14ac:dyDescent="0.2">
      <c r="A264" s="48"/>
      <c r="B264" s="18">
        <v>2</v>
      </c>
      <c r="C264" s="17" t="s">
        <v>115</v>
      </c>
      <c r="D264" s="17"/>
      <c r="E264" s="24">
        <f t="shared" si="26"/>
        <v>6929407.5999999996</v>
      </c>
      <c r="G264" s="14">
        <v>268060.59000000003</v>
      </c>
      <c r="H264" s="13"/>
      <c r="I264" s="14">
        <v>3410989.91</v>
      </c>
      <c r="J264" s="13"/>
      <c r="K264" s="14">
        <v>3250357.1</v>
      </c>
      <c r="L264" s="13"/>
      <c r="M264" s="14">
        <v>1809639.35</v>
      </c>
      <c r="N264" s="13"/>
      <c r="O264" s="14">
        <v>5105400.25</v>
      </c>
      <c r="P264" s="13"/>
      <c r="Q264" s="14">
        <v>-14368</v>
      </c>
      <c r="R264" s="11">
        <f t="shared" si="27"/>
        <v>28736</v>
      </c>
      <c r="S264" s="14">
        <f t="shared" si="28"/>
        <v>0</v>
      </c>
    </row>
    <row r="265" spans="1:19" ht="12.75" customHeight="1" x14ac:dyDescent="0.2">
      <c r="A265" s="48"/>
      <c r="B265" s="18">
        <v>4</v>
      </c>
      <c r="C265" s="17" t="s">
        <v>116</v>
      </c>
      <c r="D265" s="17"/>
      <c r="E265" s="24">
        <f t="shared" si="26"/>
        <v>747416.67999999993</v>
      </c>
      <c r="G265" s="14">
        <v>713637.46</v>
      </c>
      <c r="H265" s="13"/>
      <c r="I265" s="14">
        <v>33779.22</v>
      </c>
      <c r="J265" s="13"/>
      <c r="K265" s="14">
        <v>0</v>
      </c>
      <c r="L265" s="13"/>
      <c r="M265" s="14">
        <v>393198.84</v>
      </c>
      <c r="N265" s="13"/>
      <c r="O265" s="14">
        <v>353187.34</v>
      </c>
      <c r="P265" s="13"/>
      <c r="Q265" s="14">
        <v>-1030.5</v>
      </c>
      <c r="R265" s="11">
        <f t="shared" si="27"/>
        <v>2060.9999999998836</v>
      </c>
      <c r="S265" s="14">
        <f t="shared" si="28"/>
        <v>-1.1641532182693481E-10</v>
      </c>
    </row>
    <row r="266" spans="1:19" ht="12.75" customHeight="1" x14ac:dyDescent="0.2">
      <c r="A266" s="48"/>
      <c r="B266" s="18">
        <v>5</v>
      </c>
      <c r="C266" s="17" t="s">
        <v>117</v>
      </c>
      <c r="D266" s="17"/>
      <c r="E266" s="24">
        <f t="shared" si="26"/>
        <v>741085.33000000007</v>
      </c>
      <c r="G266" s="14">
        <v>191107.08</v>
      </c>
      <c r="H266" s="13"/>
      <c r="I266" s="14">
        <v>68633.789999999994</v>
      </c>
      <c r="J266" s="13"/>
      <c r="K266" s="14">
        <v>481344.46</v>
      </c>
      <c r="L266" s="13"/>
      <c r="M266" s="14">
        <v>370193.85</v>
      </c>
      <c r="N266" s="13"/>
      <c r="O266" s="14">
        <v>370351.23</v>
      </c>
      <c r="P266" s="13"/>
      <c r="Q266" s="14">
        <v>-540.25</v>
      </c>
      <c r="R266" s="11">
        <f t="shared" si="27"/>
        <v>1080.5000000001164</v>
      </c>
      <c r="S266" s="14">
        <f t="shared" si="28"/>
        <v>1.1641532182693481E-10</v>
      </c>
    </row>
    <row r="267" spans="1:19" ht="12.75" customHeight="1" x14ac:dyDescent="0.2">
      <c r="A267" s="48"/>
      <c r="B267" s="18">
        <v>3</v>
      </c>
      <c r="C267" s="17" t="s">
        <v>264</v>
      </c>
      <c r="D267" s="17"/>
      <c r="E267" s="24">
        <f t="shared" si="26"/>
        <v>411780.29</v>
      </c>
      <c r="G267" s="14">
        <v>148679.97</v>
      </c>
      <c r="H267" s="13"/>
      <c r="I267" s="14">
        <v>200825.02</v>
      </c>
      <c r="J267" s="13"/>
      <c r="K267" s="14">
        <v>62275.3</v>
      </c>
      <c r="L267" s="13"/>
      <c r="M267" s="14">
        <v>177105.67</v>
      </c>
      <c r="N267" s="13"/>
      <c r="O267" s="14">
        <v>234666.62</v>
      </c>
      <c r="P267" s="13"/>
      <c r="Q267" s="14">
        <v>-8</v>
      </c>
      <c r="R267" s="11">
        <f t="shared" si="27"/>
        <v>15.999999999970896</v>
      </c>
      <c r="S267" s="14">
        <f t="shared" si="28"/>
        <v>-2.9103830456733704E-11</v>
      </c>
    </row>
    <row r="268" spans="1:19" ht="12.75" customHeight="1" x14ac:dyDescent="0.2">
      <c r="A268" s="48"/>
      <c r="B268" s="18">
        <v>3</v>
      </c>
      <c r="C268" s="17" t="s">
        <v>263</v>
      </c>
      <c r="D268" s="17"/>
      <c r="E268" s="24">
        <f t="shared" si="26"/>
        <v>3226990.9800000004</v>
      </c>
      <c r="G268" s="14">
        <v>2308906.9700000002</v>
      </c>
      <c r="H268" s="13"/>
      <c r="I268" s="14">
        <v>811888.02</v>
      </c>
      <c r="J268" s="13"/>
      <c r="K268" s="14">
        <v>106195.99</v>
      </c>
      <c r="L268" s="13"/>
      <c r="M268" s="14">
        <v>1754164.19</v>
      </c>
      <c r="N268" s="13"/>
      <c r="O268" s="14">
        <v>1470201.7900000005</v>
      </c>
      <c r="P268" s="13"/>
      <c r="Q268" s="14">
        <v>-2625</v>
      </c>
      <c r="R268" s="11">
        <f t="shared" si="27"/>
        <v>5250</v>
      </c>
      <c r="S268" s="14">
        <f t="shared" si="28"/>
        <v>0</v>
      </c>
    </row>
    <row r="269" spans="1:19" ht="12.75" customHeight="1" x14ac:dyDescent="0.2">
      <c r="A269" s="48"/>
      <c r="B269" s="18">
        <v>3</v>
      </c>
      <c r="C269" s="17" t="s">
        <v>286</v>
      </c>
      <c r="D269" s="17"/>
      <c r="E269" s="24">
        <f t="shared" ref="E269" si="29">SUM(G269:K269)</f>
        <v>102435.28</v>
      </c>
      <c r="G269" s="14">
        <v>102435.28</v>
      </c>
      <c r="H269" s="13"/>
      <c r="I269" s="14">
        <v>0</v>
      </c>
      <c r="J269" s="13"/>
      <c r="K269" s="14">
        <v>0</v>
      </c>
      <c r="L269" s="13"/>
      <c r="M269" s="14">
        <v>0</v>
      </c>
      <c r="N269" s="13"/>
      <c r="O269" s="14">
        <v>102435.28</v>
      </c>
      <c r="P269" s="13"/>
      <c r="Q269" s="14">
        <v>0</v>
      </c>
      <c r="R269" s="11">
        <f t="shared" si="27"/>
        <v>0</v>
      </c>
      <c r="S269" s="14">
        <f t="shared" si="28"/>
        <v>0</v>
      </c>
    </row>
    <row r="270" spans="1:19" ht="12.75" customHeight="1" x14ac:dyDescent="0.2">
      <c r="A270" s="48"/>
      <c r="B270" s="18">
        <v>8</v>
      </c>
      <c r="C270" s="17" t="s">
        <v>118</v>
      </c>
      <c r="D270" s="17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S270" s="14">
        <f t="shared" si="28"/>
        <v>0</v>
      </c>
    </row>
    <row r="271" spans="1:19" ht="12.75" customHeight="1" x14ac:dyDescent="0.2">
      <c r="A271" s="48"/>
      <c r="B271" s="18">
        <v>9</v>
      </c>
      <c r="C271" s="18"/>
      <c r="D271" s="17" t="s">
        <v>119</v>
      </c>
      <c r="E271" s="24">
        <f>SUM(G271:K271)</f>
        <v>762158.94</v>
      </c>
      <c r="G271" s="14">
        <v>0</v>
      </c>
      <c r="H271" s="13"/>
      <c r="I271" s="14">
        <v>557354.57999999996</v>
      </c>
      <c r="J271" s="13"/>
      <c r="K271" s="14">
        <v>204804.36</v>
      </c>
      <c r="L271" s="13"/>
      <c r="M271" s="14">
        <v>715384.65</v>
      </c>
      <c r="N271" s="13"/>
      <c r="O271" s="14">
        <v>46774.29</v>
      </c>
      <c r="P271" s="13"/>
      <c r="Q271" s="14">
        <v>0</v>
      </c>
      <c r="R271" s="11">
        <f>E271-M271-O271-Q271</f>
        <v>-8.0035533756017685E-11</v>
      </c>
      <c r="S271" s="14">
        <f t="shared" si="28"/>
        <v>-8.0035533756017685E-11</v>
      </c>
    </row>
    <row r="272" spans="1:19" s="57" customFormat="1" ht="12.75" customHeight="1" x14ac:dyDescent="0.2">
      <c r="A272" s="54"/>
      <c r="B272" s="53">
        <v>10</v>
      </c>
      <c r="C272" s="55" t="s">
        <v>100</v>
      </c>
      <c r="D272" s="55"/>
      <c r="E272" s="11">
        <f>G272+I272+K272</f>
        <v>23338.97</v>
      </c>
      <c r="F272" s="52"/>
      <c r="G272" s="14">
        <v>19229.63</v>
      </c>
      <c r="H272" s="13"/>
      <c r="I272" s="14">
        <v>11297.89</v>
      </c>
      <c r="J272" s="13"/>
      <c r="K272" s="14">
        <v>-7188.55</v>
      </c>
      <c r="L272" s="13"/>
      <c r="M272" s="14">
        <v>22521.38</v>
      </c>
      <c r="N272" s="13"/>
      <c r="O272" s="14">
        <v>817.59</v>
      </c>
      <c r="P272" s="13"/>
      <c r="Q272" s="14">
        <v>0</v>
      </c>
      <c r="R272" s="11">
        <f>E272-M272-O272-Q272</f>
        <v>1.1368683772161603E-13</v>
      </c>
      <c r="S272" s="14">
        <f t="shared" si="28"/>
        <v>1.1368683772161603E-13</v>
      </c>
    </row>
    <row r="273" spans="1:19" ht="12.75" customHeight="1" x14ac:dyDescent="0.2">
      <c r="A273" s="48"/>
      <c r="B273" s="18">
        <v>10</v>
      </c>
      <c r="C273" s="17"/>
      <c r="D273" s="17"/>
      <c r="E273" s="16">
        <f>G273+I273+K273</f>
        <v>0</v>
      </c>
      <c r="G273" s="15"/>
      <c r="H273" s="13"/>
      <c r="I273" s="15"/>
      <c r="J273" s="13"/>
      <c r="K273" s="15"/>
      <c r="L273" s="13"/>
      <c r="M273" s="15"/>
      <c r="N273" s="13"/>
      <c r="O273" s="15"/>
      <c r="P273" s="13"/>
      <c r="Q273" s="15"/>
      <c r="R273" s="11">
        <f>E273-M273-O273-Q273</f>
        <v>0</v>
      </c>
      <c r="S273" s="14">
        <f t="shared" si="28"/>
        <v>0</v>
      </c>
    </row>
    <row r="274" spans="1:19" ht="12.75" customHeight="1" x14ac:dyDescent="0.2">
      <c r="A274" s="48"/>
    </row>
    <row r="275" spans="1:19" ht="12.75" customHeight="1" x14ac:dyDescent="0.2">
      <c r="A275" s="18"/>
      <c r="B275" s="18"/>
      <c r="C275" s="18"/>
      <c r="D275" s="17" t="s">
        <v>2</v>
      </c>
      <c r="E275" s="19">
        <f>SUM(E263:E273)</f>
        <v>12944644.199999997</v>
      </c>
      <c r="G275" s="19">
        <f>SUM(G263:G273)</f>
        <v>3752056.98</v>
      </c>
      <c r="I275" s="19">
        <f>SUM(I263:I273)</f>
        <v>5094798.5599999996</v>
      </c>
      <c r="K275" s="19">
        <f>SUM(K263:K273)</f>
        <v>4097788.66</v>
      </c>
      <c r="M275" s="19">
        <f>SUM(M263:M273)</f>
        <v>5242207.9300000006</v>
      </c>
      <c r="O275" s="19">
        <f>SUM(O263:O273)</f>
        <v>7683864.5199999996</v>
      </c>
      <c r="Q275" s="19">
        <f>SUM(Q263:Q273)</f>
        <v>-18571.75</v>
      </c>
      <c r="R275" s="11">
        <f>E275-M275-O275-Q275</f>
        <v>37143.499999997206</v>
      </c>
      <c r="S275" s="14">
        <f>E275-M275-O275+Q275</f>
        <v>-2.7939677238464355E-9</v>
      </c>
    </row>
    <row r="276" spans="1:19" ht="12.75" customHeight="1" x14ac:dyDescent="0.2">
      <c r="A276" s="18"/>
      <c r="B276" s="18"/>
      <c r="C276" s="18"/>
      <c r="D276" s="17"/>
      <c r="E276" s="49"/>
      <c r="G276" s="49"/>
      <c r="I276" s="49"/>
      <c r="K276" s="49"/>
      <c r="M276" s="49"/>
      <c r="O276" s="49"/>
      <c r="Q276" s="49"/>
      <c r="R276" s="11"/>
    </row>
    <row r="277" spans="1:19" ht="12.75" customHeight="1" x14ac:dyDescent="0.2">
      <c r="A277" s="18"/>
      <c r="B277" s="17" t="s">
        <v>15</v>
      </c>
    </row>
    <row r="278" spans="1:19" ht="12.75" customHeight="1" x14ac:dyDescent="0.2">
      <c r="A278" s="18"/>
      <c r="B278" s="18">
        <v>1</v>
      </c>
      <c r="C278" s="17" t="s">
        <v>120</v>
      </c>
      <c r="D278" s="17"/>
      <c r="E278" s="24">
        <f t="shared" ref="E278:E290" si="30">SUM(G278:K278)</f>
        <v>690409.6</v>
      </c>
      <c r="G278" s="14">
        <v>668949.78</v>
      </c>
      <c r="H278" s="13"/>
      <c r="I278" s="14">
        <v>14172.63</v>
      </c>
      <c r="J278" s="13"/>
      <c r="K278" s="14">
        <v>7287.19</v>
      </c>
      <c r="L278" s="13"/>
      <c r="M278" s="14">
        <v>446408.46</v>
      </c>
      <c r="N278" s="13"/>
      <c r="O278" s="14">
        <v>244001.14</v>
      </c>
      <c r="P278" s="13"/>
      <c r="Q278" s="14">
        <v>0</v>
      </c>
      <c r="R278" s="11">
        <f t="shared" ref="R278:R292" si="31">E278-M278-O278-Q278</f>
        <v>-5.8207660913467407E-11</v>
      </c>
      <c r="S278" s="14">
        <f t="shared" ref="S278:S294" si="32">E278-M278-O278+Q278</f>
        <v>-5.8207660913467407E-11</v>
      </c>
    </row>
    <row r="279" spans="1:19" ht="12.75" customHeight="1" x14ac:dyDescent="0.2">
      <c r="A279" s="18"/>
      <c r="B279" s="18">
        <v>2</v>
      </c>
      <c r="C279" s="17" t="s">
        <v>287</v>
      </c>
      <c r="D279" s="17"/>
      <c r="E279" s="24">
        <f t="shared" ref="E279" si="33">SUM(G279:K279)</f>
        <v>396823.68000000005</v>
      </c>
      <c r="G279" s="14">
        <v>392946.28</v>
      </c>
      <c r="H279" s="13"/>
      <c r="I279" s="14">
        <v>3877.4</v>
      </c>
      <c r="J279" s="13"/>
      <c r="K279" s="14">
        <v>0</v>
      </c>
      <c r="L279" s="13"/>
      <c r="M279" s="14">
        <v>243752.01</v>
      </c>
      <c r="N279" s="13"/>
      <c r="O279" s="14">
        <v>153031.67000000001</v>
      </c>
      <c r="P279" s="13"/>
      <c r="Q279" s="14">
        <v>-40</v>
      </c>
      <c r="R279" s="11">
        <f t="shared" si="31"/>
        <v>80.000000000029104</v>
      </c>
      <c r="S279" s="14">
        <f t="shared" si="32"/>
        <v>2.9103830456733704E-11</v>
      </c>
    </row>
    <row r="280" spans="1:19" ht="12.75" customHeight="1" x14ac:dyDescent="0.2">
      <c r="A280" s="18"/>
      <c r="B280" s="18">
        <v>2</v>
      </c>
      <c r="C280" s="17" t="s">
        <v>121</v>
      </c>
      <c r="D280" s="17"/>
      <c r="E280" s="24">
        <f t="shared" si="30"/>
        <v>615951.75</v>
      </c>
      <c r="G280" s="14">
        <v>595971.9</v>
      </c>
      <c r="H280" s="13"/>
      <c r="I280" s="14">
        <v>13415.14</v>
      </c>
      <c r="J280" s="13"/>
      <c r="K280" s="14">
        <v>6564.71</v>
      </c>
      <c r="L280" s="13"/>
      <c r="M280" s="14">
        <v>335237.45</v>
      </c>
      <c r="N280" s="13"/>
      <c r="O280" s="14">
        <v>279362.3</v>
      </c>
      <c r="P280" s="13"/>
      <c r="Q280" s="14">
        <v>-1352</v>
      </c>
      <c r="R280" s="11">
        <f t="shared" si="31"/>
        <v>2704</v>
      </c>
      <c r="S280" s="14">
        <f t="shared" si="32"/>
        <v>0</v>
      </c>
    </row>
    <row r="281" spans="1:19" ht="12.75" customHeight="1" x14ac:dyDescent="0.2">
      <c r="A281" s="18"/>
      <c r="B281" s="18">
        <v>3</v>
      </c>
      <c r="C281" s="17" t="s">
        <v>122</v>
      </c>
      <c r="D281" s="17"/>
      <c r="E281" s="24">
        <f t="shared" si="30"/>
        <v>0</v>
      </c>
      <c r="G281" s="14">
        <v>0</v>
      </c>
      <c r="H281" s="13"/>
      <c r="I281" s="14">
        <v>0</v>
      </c>
      <c r="J281" s="13"/>
      <c r="K281" s="14">
        <v>0</v>
      </c>
      <c r="L281" s="13"/>
      <c r="M281" s="14">
        <v>0</v>
      </c>
      <c r="N281" s="13"/>
      <c r="O281" s="14">
        <v>0</v>
      </c>
      <c r="P281" s="13"/>
      <c r="Q281" s="14">
        <v>0</v>
      </c>
      <c r="R281" s="11">
        <f t="shared" si="31"/>
        <v>0</v>
      </c>
      <c r="S281" s="14">
        <f t="shared" si="32"/>
        <v>0</v>
      </c>
    </row>
    <row r="282" spans="1:19" ht="12.75" customHeight="1" x14ac:dyDescent="0.2">
      <c r="A282" s="18"/>
      <c r="B282" s="18">
        <v>4</v>
      </c>
      <c r="C282" s="17" t="s">
        <v>123</v>
      </c>
      <c r="D282" s="17"/>
      <c r="E282" s="24">
        <f t="shared" si="30"/>
        <v>620230.18999999994</v>
      </c>
      <c r="G282" s="14">
        <v>589060.12</v>
      </c>
      <c r="H282" s="13"/>
      <c r="I282" s="14">
        <v>25778.19</v>
      </c>
      <c r="J282" s="13"/>
      <c r="K282" s="14">
        <v>5391.88</v>
      </c>
      <c r="L282" s="13"/>
      <c r="M282" s="14">
        <v>384438.91</v>
      </c>
      <c r="N282" s="13"/>
      <c r="O282" s="14">
        <v>235735.28</v>
      </c>
      <c r="P282" s="13"/>
      <c r="Q282" s="14">
        <v>-56</v>
      </c>
      <c r="R282" s="11">
        <f t="shared" si="31"/>
        <v>111.9999999999709</v>
      </c>
      <c r="S282" s="14">
        <f t="shared" si="32"/>
        <v>-2.9103830456733704E-11</v>
      </c>
    </row>
    <row r="283" spans="1:19" ht="12.75" customHeight="1" x14ac:dyDescent="0.2">
      <c r="A283" s="18"/>
      <c r="B283" s="18">
        <v>6</v>
      </c>
      <c r="C283" s="17" t="s">
        <v>266</v>
      </c>
      <c r="D283" s="17"/>
      <c r="E283" s="24">
        <f>SUM(G283:K283)</f>
        <v>9636.0300000000007</v>
      </c>
      <c r="G283" s="14">
        <v>9636.0300000000007</v>
      </c>
      <c r="H283" s="13"/>
      <c r="I283" s="14">
        <v>0</v>
      </c>
      <c r="J283" s="13"/>
      <c r="K283" s="14">
        <v>0</v>
      </c>
      <c r="L283" s="13"/>
      <c r="M283" s="14">
        <v>0</v>
      </c>
      <c r="N283" s="13"/>
      <c r="O283" s="14">
        <v>9636.0300000000007</v>
      </c>
      <c r="P283" s="13"/>
      <c r="Q283" s="14">
        <v>0</v>
      </c>
      <c r="R283" s="11">
        <f>E283-M283-O283-Q283</f>
        <v>0</v>
      </c>
      <c r="S283" s="14">
        <f t="shared" si="32"/>
        <v>0</v>
      </c>
    </row>
    <row r="284" spans="1:19" ht="12.75" customHeight="1" x14ac:dyDescent="0.2">
      <c r="A284" s="18"/>
      <c r="B284" s="18">
        <v>6</v>
      </c>
      <c r="C284" s="17" t="s">
        <v>124</v>
      </c>
      <c r="D284" s="17"/>
      <c r="E284" s="24">
        <f t="shared" si="30"/>
        <v>7530.6</v>
      </c>
      <c r="G284" s="14">
        <v>0</v>
      </c>
      <c r="H284" s="13"/>
      <c r="I284" s="14">
        <v>7530.6</v>
      </c>
      <c r="J284" s="13"/>
      <c r="K284" s="14">
        <v>0</v>
      </c>
      <c r="L284" s="13"/>
      <c r="M284" s="14">
        <v>25626.36</v>
      </c>
      <c r="N284" s="13"/>
      <c r="O284" s="14">
        <v>37529.06</v>
      </c>
      <c r="P284" s="13"/>
      <c r="Q284" s="14">
        <v>55624.82</v>
      </c>
      <c r="R284" s="11">
        <f t="shared" si="31"/>
        <v>-111249.64</v>
      </c>
      <c r="S284" s="14">
        <f t="shared" si="32"/>
        <v>0</v>
      </c>
    </row>
    <row r="285" spans="1:19" ht="12.75" customHeight="1" x14ac:dyDescent="0.2">
      <c r="A285" s="18"/>
      <c r="B285" s="18">
        <v>6</v>
      </c>
      <c r="C285" s="17" t="s">
        <v>265</v>
      </c>
      <c r="D285" s="17"/>
      <c r="E285" s="24">
        <f>SUM(G285:K285)</f>
        <v>588979.17000000004</v>
      </c>
      <c r="G285" s="14">
        <v>0</v>
      </c>
      <c r="H285" s="13"/>
      <c r="I285" s="14">
        <v>109576.35</v>
      </c>
      <c r="J285" s="13"/>
      <c r="K285" s="14">
        <v>479402.82</v>
      </c>
      <c r="L285" s="13"/>
      <c r="M285" s="14">
        <v>352682.07</v>
      </c>
      <c r="N285" s="13"/>
      <c r="O285" s="14">
        <v>232907.1</v>
      </c>
      <c r="P285" s="13"/>
      <c r="Q285" s="14">
        <v>-3390</v>
      </c>
      <c r="R285" s="11">
        <f>E285-M285-O285-Q285</f>
        <v>6780.0000000000291</v>
      </c>
      <c r="S285" s="14">
        <f t="shared" si="32"/>
        <v>2.9103830456733704E-11</v>
      </c>
    </row>
    <row r="286" spans="1:19" ht="12.75" customHeight="1" x14ac:dyDescent="0.2">
      <c r="A286" s="18"/>
      <c r="B286" s="18"/>
      <c r="C286" s="17" t="s">
        <v>228</v>
      </c>
      <c r="D286" s="17"/>
      <c r="E286" s="24">
        <f t="shared" si="30"/>
        <v>7211.53</v>
      </c>
      <c r="G286" s="14">
        <v>0</v>
      </c>
      <c r="H286" s="13"/>
      <c r="I286" s="14">
        <v>7211.53</v>
      </c>
      <c r="J286" s="13"/>
      <c r="K286" s="14">
        <v>0</v>
      </c>
      <c r="L286" s="13"/>
      <c r="M286" s="14">
        <v>0</v>
      </c>
      <c r="N286" s="13"/>
      <c r="O286" s="14">
        <v>24332.85</v>
      </c>
      <c r="P286" s="13"/>
      <c r="Q286" s="14">
        <v>17121.32</v>
      </c>
      <c r="R286" s="11">
        <f t="shared" si="31"/>
        <v>-34242.639999999999</v>
      </c>
      <c r="S286" s="14">
        <f t="shared" si="32"/>
        <v>0</v>
      </c>
    </row>
    <row r="287" spans="1:19" ht="12.75" customHeight="1" x14ac:dyDescent="0.2">
      <c r="A287" s="18"/>
      <c r="B287" s="18">
        <v>7</v>
      </c>
      <c r="C287" s="17" t="s">
        <v>125</v>
      </c>
      <c r="D287" s="17"/>
      <c r="E287" s="24">
        <f t="shared" si="30"/>
        <v>710936.67999999993</v>
      </c>
      <c r="G287" s="14">
        <v>638689.74</v>
      </c>
      <c r="H287" s="13"/>
      <c r="I287" s="14">
        <v>72046.84</v>
      </c>
      <c r="J287" s="13"/>
      <c r="K287" s="14">
        <v>200.1</v>
      </c>
      <c r="L287" s="13"/>
      <c r="M287" s="14">
        <v>436316.54</v>
      </c>
      <c r="N287" s="13"/>
      <c r="O287" s="14">
        <v>274590.14</v>
      </c>
      <c r="P287" s="13"/>
      <c r="Q287" s="14">
        <v>-30</v>
      </c>
      <c r="R287" s="11">
        <f t="shared" si="31"/>
        <v>59.999999999941792</v>
      </c>
      <c r="S287" s="14">
        <f t="shared" si="32"/>
        <v>-5.8207660913467407E-11</v>
      </c>
    </row>
    <row r="288" spans="1:19" ht="12.75" customHeight="1" x14ac:dyDescent="0.2">
      <c r="A288" s="18"/>
      <c r="B288" s="18">
        <v>8</v>
      </c>
      <c r="C288" s="17" t="s">
        <v>126</v>
      </c>
      <c r="D288" s="17"/>
      <c r="E288" s="24">
        <f t="shared" si="30"/>
        <v>1886126.1500000001</v>
      </c>
      <c r="G288" s="14">
        <v>1553509.07</v>
      </c>
      <c r="H288" s="13"/>
      <c r="I288" s="14">
        <v>313344.74</v>
      </c>
      <c r="J288" s="13"/>
      <c r="K288" s="14">
        <v>19272.34</v>
      </c>
      <c r="L288" s="13"/>
      <c r="M288" s="14">
        <v>1356502.95</v>
      </c>
      <c r="N288" s="13"/>
      <c r="O288" s="14">
        <v>1117149.69</v>
      </c>
      <c r="P288" s="13"/>
      <c r="Q288" s="14">
        <v>587526.49</v>
      </c>
      <c r="R288" s="11">
        <f t="shared" si="31"/>
        <v>-1175052.9799999997</v>
      </c>
      <c r="S288" s="14">
        <f t="shared" si="32"/>
        <v>0</v>
      </c>
    </row>
    <row r="289" spans="1:19" ht="12.75" customHeight="1" x14ac:dyDescent="0.2">
      <c r="A289" s="18"/>
      <c r="B289" s="18">
        <v>9</v>
      </c>
      <c r="C289" s="17" t="s">
        <v>127</v>
      </c>
      <c r="D289" s="17"/>
      <c r="E289" s="24">
        <f t="shared" si="30"/>
        <v>24051858.719999999</v>
      </c>
      <c r="G289" s="14">
        <v>22757714.579999998</v>
      </c>
      <c r="H289" s="13"/>
      <c r="I289" s="14">
        <v>390499.92</v>
      </c>
      <c r="J289" s="13"/>
      <c r="K289" s="14">
        <v>903644.22</v>
      </c>
      <c r="L289" s="13"/>
      <c r="M289" s="14">
        <v>10169982.51</v>
      </c>
      <c r="N289" s="13"/>
      <c r="O289" s="14">
        <v>13879185.210000001</v>
      </c>
      <c r="P289" s="13"/>
      <c r="Q289" s="14">
        <v>-2691</v>
      </c>
      <c r="R289" s="11">
        <f t="shared" si="31"/>
        <v>5381.9999999981374</v>
      </c>
      <c r="S289" s="14">
        <f t="shared" si="32"/>
        <v>-1.862645149230957E-9</v>
      </c>
    </row>
    <row r="290" spans="1:19" ht="12.75" customHeight="1" x14ac:dyDescent="0.2">
      <c r="A290" s="18"/>
      <c r="B290" s="18">
        <v>10</v>
      </c>
      <c r="C290" s="17" t="s">
        <v>128</v>
      </c>
      <c r="D290" s="17"/>
      <c r="E290" s="24">
        <f t="shared" si="30"/>
        <v>0</v>
      </c>
      <c r="G290" s="14"/>
      <c r="H290" s="13"/>
      <c r="I290" s="14"/>
      <c r="J290" s="13"/>
      <c r="K290" s="14"/>
      <c r="L290" s="13"/>
      <c r="M290" s="14"/>
      <c r="N290" s="13"/>
      <c r="O290" s="14"/>
      <c r="P290" s="13"/>
      <c r="Q290" s="14"/>
      <c r="R290" s="11">
        <f t="shared" si="31"/>
        <v>0</v>
      </c>
      <c r="S290" s="14">
        <f t="shared" si="32"/>
        <v>0</v>
      </c>
    </row>
    <row r="291" spans="1:19" ht="12.75" customHeight="1" x14ac:dyDescent="0.2">
      <c r="A291" s="18"/>
      <c r="B291" s="18">
        <v>11</v>
      </c>
      <c r="C291" s="18"/>
      <c r="D291" s="18" t="s">
        <v>129</v>
      </c>
      <c r="E291" s="24">
        <f>SUM(G291:K291)</f>
        <v>362540.9</v>
      </c>
      <c r="G291" s="14">
        <v>332262.40000000002</v>
      </c>
      <c r="H291" s="13"/>
      <c r="I291" s="14">
        <v>4633.76</v>
      </c>
      <c r="J291" s="13"/>
      <c r="K291" s="14">
        <v>25644.74</v>
      </c>
      <c r="L291" s="13"/>
      <c r="M291" s="14">
        <v>230591.46</v>
      </c>
      <c r="N291" s="13"/>
      <c r="O291" s="14">
        <v>131925.44</v>
      </c>
      <c r="P291" s="13"/>
      <c r="Q291" s="14">
        <v>-24</v>
      </c>
      <c r="R291" s="11">
        <f t="shared" si="31"/>
        <v>48.000000000029104</v>
      </c>
      <c r="S291" s="14">
        <f t="shared" si="32"/>
        <v>2.9103830456733704E-11</v>
      </c>
    </row>
    <row r="292" spans="1:19" ht="12.75" customHeight="1" x14ac:dyDescent="0.2">
      <c r="A292" s="18"/>
      <c r="B292" s="18">
        <v>12</v>
      </c>
      <c r="C292" s="18" t="s">
        <v>100</v>
      </c>
      <c r="D292" s="18"/>
      <c r="E292" s="24">
        <f>SUM(G292:K292)</f>
        <v>15765.720000000001</v>
      </c>
      <c r="G292" s="14">
        <v>20642.490000000002</v>
      </c>
      <c r="H292" s="13"/>
      <c r="I292" s="14">
        <v>7358.09</v>
      </c>
      <c r="J292" s="13"/>
      <c r="K292" s="14">
        <v>-12234.86</v>
      </c>
      <c r="L292" s="13"/>
      <c r="M292" s="14">
        <v>17925.95</v>
      </c>
      <c r="N292" s="13"/>
      <c r="O292" s="14">
        <v>-2160.23</v>
      </c>
      <c r="P292" s="13"/>
      <c r="Q292" s="14">
        <v>0</v>
      </c>
      <c r="R292" s="11">
        <f t="shared" si="31"/>
        <v>4.5474735088646412E-13</v>
      </c>
      <c r="S292" s="14">
        <f t="shared" si="32"/>
        <v>4.5474735088646412E-13</v>
      </c>
    </row>
    <row r="293" spans="1:19" s="57" customFormat="1" ht="12.75" customHeight="1" x14ac:dyDescent="0.2">
      <c r="A293" s="53"/>
      <c r="B293" s="53">
        <v>13</v>
      </c>
      <c r="C293" s="53" t="s">
        <v>101</v>
      </c>
      <c r="D293" s="53"/>
      <c r="E293" s="11">
        <f>G293+I293+K293</f>
        <v>0</v>
      </c>
      <c r="F293" s="52"/>
      <c r="G293" s="14">
        <v>-22236221.640000001</v>
      </c>
      <c r="H293" s="13"/>
      <c r="I293" s="14">
        <v>22236221.640000001</v>
      </c>
      <c r="J293" s="13"/>
      <c r="K293" s="14">
        <v>0</v>
      </c>
      <c r="L293" s="13"/>
      <c r="M293" s="14">
        <v>0</v>
      </c>
      <c r="N293" s="13"/>
      <c r="O293" s="14">
        <v>0</v>
      </c>
      <c r="P293" s="13"/>
      <c r="Q293" s="14">
        <v>0</v>
      </c>
      <c r="R293" s="11">
        <f>E293-M293-O293-Q293</f>
        <v>0</v>
      </c>
      <c r="S293" s="14">
        <f t="shared" si="32"/>
        <v>0</v>
      </c>
    </row>
    <row r="294" spans="1:19" ht="12.75" customHeight="1" x14ac:dyDescent="0.2">
      <c r="A294" s="18"/>
      <c r="B294" s="18">
        <v>13</v>
      </c>
      <c r="C294" s="18"/>
      <c r="D294" s="18"/>
      <c r="E294" s="16">
        <f>G294+I294+K294</f>
        <v>0</v>
      </c>
      <c r="G294" s="15"/>
      <c r="H294" s="13"/>
      <c r="I294" s="15"/>
      <c r="J294" s="13"/>
      <c r="K294" s="15"/>
      <c r="L294" s="13"/>
      <c r="M294" s="15"/>
      <c r="N294" s="13"/>
      <c r="O294" s="15"/>
      <c r="P294" s="13"/>
      <c r="Q294" s="15"/>
      <c r="R294" s="11">
        <f>E294-M294-O294-Q294</f>
        <v>0</v>
      </c>
      <c r="S294" s="14">
        <f t="shared" si="32"/>
        <v>0</v>
      </c>
    </row>
    <row r="295" spans="1:19" ht="12.75" customHeight="1" x14ac:dyDescent="0.2">
      <c r="A295" s="18"/>
      <c r="B295" s="48"/>
    </row>
    <row r="296" spans="1:19" ht="12.75" customHeight="1" x14ac:dyDescent="0.2">
      <c r="A296" s="18"/>
      <c r="B296" s="18"/>
      <c r="C296" s="18"/>
      <c r="D296" s="17" t="s">
        <v>2</v>
      </c>
      <c r="E296" s="19">
        <f>SUM(E278:E294)</f>
        <v>29964000.719999995</v>
      </c>
      <c r="G296" s="19">
        <f>SUM(G278:G294)</f>
        <v>5323160.7499999963</v>
      </c>
      <c r="I296" s="19">
        <f>SUM(I278:I294)</f>
        <v>23205666.830000002</v>
      </c>
      <c r="K296" s="19">
        <f>SUM(K278:K294)</f>
        <v>1435173.14</v>
      </c>
      <c r="M296" s="19">
        <f>SUM(M278:M294)</f>
        <v>13999464.67</v>
      </c>
      <c r="O296" s="19">
        <f>SUM(O278:O294)</f>
        <v>16617225.68</v>
      </c>
      <c r="Q296" s="19">
        <f>SUM(Q278:Q294)</f>
        <v>652689.63</v>
      </c>
      <c r="R296" s="11">
        <f>E296-M296-O296-Q296</f>
        <v>-1305379.2600000044</v>
      </c>
      <c r="S296" s="14">
        <f>E296-M296-O296+Q296</f>
        <v>-4.5401975512504578E-9</v>
      </c>
    </row>
    <row r="297" spans="1:19" ht="12.75" customHeight="1" x14ac:dyDescent="0.2">
      <c r="A297" s="18"/>
      <c r="B297" s="18"/>
      <c r="C297" s="48"/>
      <c r="D297" s="48"/>
    </row>
    <row r="298" spans="1:19" ht="12.75" customHeight="1" x14ac:dyDescent="0.2">
      <c r="A298" s="18"/>
      <c r="B298" s="18"/>
      <c r="C298" s="18"/>
      <c r="D298" s="17" t="s">
        <v>221</v>
      </c>
      <c r="E298" s="19">
        <f>E231+E260+E275+E296</f>
        <v>119783759.25000001</v>
      </c>
      <c r="G298" s="19">
        <f>G231+G260+G275+G296</f>
        <v>23665877.369999994</v>
      </c>
      <c r="I298" s="19">
        <f>I231+I260+I275+I296</f>
        <v>37287915.670000002</v>
      </c>
      <c r="K298" s="19">
        <f>K231+K260+K275+K296</f>
        <v>58829966.210000008</v>
      </c>
      <c r="M298" s="19">
        <f>M231+M260+M275+M296</f>
        <v>60130696.789999999</v>
      </c>
      <c r="O298" s="19">
        <f>O231+O260+O275+O296</f>
        <v>61368686.840000011</v>
      </c>
      <c r="Q298" s="19">
        <f>Q231+Q260+Q275+Q296</f>
        <v>1715624.38</v>
      </c>
      <c r="R298" s="11">
        <f>E298-M298-O298-Q298</f>
        <v>-3431248.7599999951</v>
      </c>
      <c r="S298" s="14">
        <f>E298-M298-O298+Q298</f>
        <v>4.6566128730773926E-9</v>
      </c>
    </row>
    <row r="299" spans="1:19" ht="12.75" customHeight="1" x14ac:dyDescent="0.2">
      <c r="A299" s="5"/>
    </row>
    <row r="300" spans="1:19" ht="12.75" customHeight="1" x14ac:dyDescent="0.2">
      <c r="A300" s="3" t="s">
        <v>87</v>
      </c>
    </row>
    <row r="301" spans="1:19" ht="12.75" customHeight="1" x14ac:dyDescent="0.2">
      <c r="A301" s="48"/>
    </row>
    <row r="302" spans="1:19" ht="12.75" customHeight="1" x14ac:dyDescent="0.2">
      <c r="A302" s="18"/>
      <c r="B302" s="17" t="s">
        <v>11</v>
      </c>
    </row>
    <row r="303" spans="1:19" ht="12.75" customHeight="1" x14ac:dyDescent="0.2">
      <c r="A303" s="18"/>
      <c r="B303" s="18"/>
      <c r="C303" s="17" t="s">
        <v>88</v>
      </c>
      <c r="D303" s="17"/>
    </row>
    <row r="304" spans="1:19" ht="12.75" customHeight="1" x14ac:dyDescent="0.2">
      <c r="A304" s="18"/>
      <c r="B304" s="18"/>
      <c r="C304" s="18"/>
      <c r="D304" s="17" t="s">
        <v>89</v>
      </c>
      <c r="E304" s="24">
        <f>SUM(G304:K304)</f>
        <v>911582.26</v>
      </c>
      <c r="G304" s="14">
        <v>0</v>
      </c>
      <c r="H304" s="13"/>
      <c r="I304" s="14">
        <v>911582.26</v>
      </c>
      <c r="J304" s="13"/>
      <c r="K304" s="14">
        <v>0</v>
      </c>
      <c r="L304" s="13"/>
      <c r="M304" s="14">
        <v>613999.06999999995</v>
      </c>
      <c r="N304" s="13"/>
      <c r="O304" s="14">
        <v>297513.19</v>
      </c>
      <c r="P304" s="13"/>
      <c r="Q304" s="14">
        <v>-70</v>
      </c>
      <c r="R304" s="11">
        <f>E304-M304-O304-Q304</f>
        <v>140.00000000005821</v>
      </c>
      <c r="S304" s="14">
        <f t="shared" ref="S304:S306" si="34">E304-M304-O304+Q304</f>
        <v>5.8207660913467407E-11</v>
      </c>
    </row>
    <row r="305" spans="1:19" ht="12.75" customHeight="1" x14ac:dyDescent="0.2">
      <c r="A305" s="18"/>
      <c r="B305" s="18"/>
      <c r="C305" s="18"/>
      <c r="D305" s="17" t="s">
        <v>90</v>
      </c>
      <c r="E305" s="24">
        <f>SUM(G305:K305)</f>
        <v>356676.56</v>
      </c>
      <c r="G305" s="14">
        <v>0</v>
      </c>
      <c r="H305" s="13"/>
      <c r="I305" s="14">
        <v>356676.56</v>
      </c>
      <c r="J305" s="13"/>
      <c r="K305" s="14">
        <v>0</v>
      </c>
      <c r="L305" s="13"/>
      <c r="M305" s="14">
        <v>283668.2</v>
      </c>
      <c r="N305" s="13"/>
      <c r="O305" s="14">
        <v>73008.36</v>
      </c>
      <c r="P305" s="13"/>
      <c r="Q305" s="14">
        <v>0</v>
      </c>
      <c r="R305" s="11">
        <f>E305-M305-O305-Q305</f>
        <v>-1.4551915228366852E-11</v>
      </c>
      <c r="S305" s="14">
        <f t="shared" si="34"/>
        <v>-1.4551915228366852E-11</v>
      </c>
    </row>
    <row r="306" spans="1:19" ht="12.75" customHeight="1" x14ac:dyDescent="0.2">
      <c r="A306" s="18"/>
      <c r="B306" s="18"/>
      <c r="C306" s="17"/>
      <c r="D306" s="17" t="s">
        <v>262</v>
      </c>
      <c r="E306" s="16">
        <f>G306+I306+K306</f>
        <v>2060118.46</v>
      </c>
      <c r="G306" s="15">
        <v>0</v>
      </c>
      <c r="H306" s="13"/>
      <c r="I306" s="15">
        <v>2060118.46</v>
      </c>
      <c r="J306" s="13"/>
      <c r="K306" s="15">
        <v>0</v>
      </c>
      <c r="L306" s="13"/>
      <c r="M306" s="15">
        <v>935183.3</v>
      </c>
      <c r="N306" s="13"/>
      <c r="O306" s="15">
        <v>1124935.1599999999</v>
      </c>
      <c r="P306" s="13"/>
      <c r="Q306" s="15">
        <v>0</v>
      </c>
      <c r="R306" s="11">
        <f>E306-M306-O306-Q306</f>
        <v>0</v>
      </c>
      <c r="S306" s="14">
        <f t="shared" si="34"/>
        <v>0</v>
      </c>
    </row>
    <row r="307" spans="1:19" ht="12.75" customHeight="1" x14ac:dyDescent="0.2">
      <c r="A307" s="18"/>
      <c r="B307" s="48"/>
    </row>
    <row r="308" spans="1:19" ht="12.75" customHeight="1" x14ac:dyDescent="0.2">
      <c r="A308" s="18"/>
      <c r="B308" s="18"/>
      <c r="C308" s="18"/>
      <c r="D308" s="17" t="s">
        <v>91</v>
      </c>
      <c r="E308" s="19">
        <f>SUM(E304:E306)</f>
        <v>3328377.2800000003</v>
      </c>
      <c r="G308" s="19">
        <f>SUM(G304:G306)</f>
        <v>0</v>
      </c>
      <c r="I308" s="19">
        <f>SUM(I304:I306)</f>
        <v>3328377.2800000003</v>
      </c>
      <c r="K308" s="19">
        <f>SUM(K304:K306)</f>
        <v>0</v>
      </c>
      <c r="M308" s="19">
        <f>SUM(M304:M306)</f>
        <v>1832850.57</v>
      </c>
      <c r="O308" s="19">
        <f>SUM(O304:O306)</f>
        <v>1495456.71</v>
      </c>
      <c r="Q308" s="19">
        <f>SUM(Q304:Q306)</f>
        <v>-70</v>
      </c>
      <c r="R308" s="11">
        <f>E308-M308-O308-Q308</f>
        <v>140.00000000023283</v>
      </c>
      <c r="S308" s="14">
        <f>E308-M308-O308+Q308</f>
        <v>2.3283064365386963E-10</v>
      </c>
    </row>
    <row r="309" spans="1:19" ht="12.75" customHeight="1" x14ac:dyDescent="0.2">
      <c r="A309" s="18"/>
      <c r="B309" s="17"/>
      <c r="E309" s="49"/>
      <c r="G309" s="49"/>
      <c r="I309" s="49"/>
      <c r="K309" s="49"/>
      <c r="M309" s="49"/>
      <c r="O309" s="49"/>
      <c r="Q309" s="49"/>
    </row>
    <row r="310" spans="1:19" ht="12.75" customHeight="1" x14ac:dyDescent="0.2">
      <c r="A310" s="3" t="s">
        <v>275</v>
      </c>
      <c r="B310" s="4"/>
    </row>
    <row r="311" spans="1:19" ht="12.75" customHeight="1" x14ac:dyDescent="0.2">
      <c r="A311" s="48"/>
    </row>
    <row r="312" spans="1:19" ht="12.75" customHeight="1" x14ac:dyDescent="0.2">
      <c r="A312" s="18"/>
      <c r="B312" s="17" t="s">
        <v>113</v>
      </c>
      <c r="E312" s="16">
        <f>G312+I312+K312</f>
        <v>0</v>
      </c>
      <c r="G312" s="15"/>
      <c r="H312" s="13"/>
      <c r="I312" s="15"/>
      <c r="J312" s="13"/>
      <c r="K312" s="15"/>
      <c r="L312" s="13"/>
      <c r="M312" s="15"/>
      <c r="N312" s="13"/>
      <c r="O312" s="15"/>
      <c r="P312" s="13"/>
      <c r="Q312" s="15"/>
      <c r="R312" s="11">
        <f>E312-M312-O312-Q312</f>
        <v>0</v>
      </c>
      <c r="S312" s="14">
        <f>E312-M312-O312+Q312</f>
        <v>0</v>
      </c>
    </row>
    <row r="313" spans="1:19" ht="12.75" customHeight="1" x14ac:dyDescent="0.2">
      <c r="A313" s="5"/>
    </row>
    <row r="314" spans="1:19" ht="12.75" customHeight="1" x14ac:dyDescent="0.2">
      <c r="A314" s="3" t="s">
        <v>86</v>
      </c>
      <c r="B314" s="4"/>
    </row>
    <row r="315" spans="1:19" ht="12.75" customHeight="1" x14ac:dyDescent="0.2">
      <c r="A315" s="48"/>
    </row>
    <row r="316" spans="1:19" ht="12.75" customHeight="1" x14ac:dyDescent="0.2">
      <c r="A316" s="18"/>
      <c r="B316" s="17" t="s">
        <v>11</v>
      </c>
      <c r="E316" s="16">
        <f>G316+I316+K316</f>
        <v>6782853.3200000003</v>
      </c>
      <c r="G316" s="15">
        <v>43000.08</v>
      </c>
      <c r="H316" s="13"/>
      <c r="I316" s="15">
        <v>6666714.1699999999</v>
      </c>
      <c r="J316" s="13"/>
      <c r="K316" s="15">
        <v>73139.070000000007</v>
      </c>
      <c r="L316" s="13"/>
      <c r="M316" s="15">
        <v>5453416.2199999997</v>
      </c>
      <c r="N316" s="13"/>
      <c r="O316" s="15">
        <v>1328765.1000000001</v>
      </c>
      <c r="P316" s="13"/>
      <c r="Q316" s="15">
        <v>-672</v>
      </c>
      <c r="R316" s="11">
        <f>E316-M316-O316-Q316</f>
        <v>1344.0000000004657</v>
      </c>
      <c r="S316" s="14">
        <f>E316-M316-O316+Q316</f>
        <v>4.6566128730773926E-10</v>
      </c>
    </row>
    <row r="317" spans="1:19" ht="12.75" customHeight="1" x14ac:dyDescent="0.2">
      <c r="A317" s="5"/>
    </row>
    <row r="318" spans="1:19" ht="12.75" customHeight="1" x14ac:dyDescent="0.2">
      <c r="A318" s="3" t="s">
        <v>187</v>
      </c>
      <c r="Q318" s="23"/>
    </row>
    <row r="319" spans="1:19" ht="12.75" customHeight="1" x14ac:dyDescent="0.2">
      <c r="A319" s="18"/>
      <c r="B319" s="7" t="s">
        <v>188</v>
      </c>
      <c r="Q319" s="23"/>
    </row>
    <row r="320" spans="1:19" ht="12.75" customHeight="1" x14ac:dyDescent="0.2">
      <c r="A320" s="48"/>
    </row>
    <row r="321" spans="1:19" ht="12.75" customHeight="1" x14ac:dyDescent="0.2">
      <c r="A321" s="18"/>
      <c r="C321" s="17" t="s">
        <v>189</v>
      </c>
      <c r="D321" s="17"/>
      <c r="E321" s="24">
        <f t="shared" ref="E321:E333" si="35">SUM(G321:K321)</f>
        <v>3316995.01</v>
      </c>
      <c r="G321" s="14">
        <v>1885441.62</v>
      </c>
      <c r="H321" s="13"/>
      <c r="I321" s="14">
        <v>1430681.89</v>
      </c>
      <c r="J321" s="13"/>
      <c r="K321" s="14">
        <v>871.5</v>
      </c>
      <c r="L321" s="13"/>
      <c r="M321" s="14">
        <v>1393787.92</v>
      </c>
      <c r="N321" s="13"/>
      <c r="O321" s="14">
        <v>2318423.02</v>
      </c>
      <c r="P321" s="13"/>
      <c r="Q321" s="14">
        <v>395215.93</v>
      </c>
      <c r="R321" s="11">
        <f t="shared" ref="R321:R333" si="36">E321-M321-O321-Q321</f>
        <v>-790431.8600000001</v>
      </c>
      <c r="S321" s="14">
        <f t="shared" ref="S321:S334" si="37">E321-M321-O321+Q321</f>
        <v>0</v>
      </c>
    </row>
    <row r="322" spans="1:19" ht="12.75" customHeight="1" x14ac:dyDescent="0.2">
      <c r="A322" s="18"/>
      <c r="C322" s="17" t="s">
        <v>190</v>
      </c>
      <c r="D322" s="17"/>
      <c r="E322" s="24">
        <f t="shared" si="35"/>
        <v>14569851.4</v>
      </c>
      <c r="G322" s="14">
        <v>12207062.16</v>
      </c>
      <c r="H322" s="13"/>
      <c r="I322" s="14">
        <v>2362789.2400000002</v>
      </c>
      <c r="J322" s="13"/>
      <c r="K322" s="14">
        <v>0</v>
      </c>
      <c r="L322" s="13"/>
      <c r="M322" s="14">
        <v>3957606.89</v>
      </c>
      <c r="N322" s="13"/>
      <c r="O322" s="14">
        <v>13616067.74</v>
      </c>
      <c r="P322" s="13"/>
      <c r="Q322" s="14">
        <v>3003823.23</v>
      </c>
      <c r="R322" s="11">
        <f t="shared" si="36"/>
        <v>-6007646.4600000009</v>
      </c>
      <c r="S322" s="14">
        <f t="shared" si="37"/>
        <v>0</v>
      </c>
    </row>
    <row r="323" spans="1:19" ht="12.75" customHeight="1" x14ac:dyDescent="0.2">
      <c r="A323" s="18"/>
      <c r="C323" s="17" t="s">
        <v>288</v>
      </c>
      <c r="D323" s="17"/>
      <c r="E323" s="24">
        <f t="shared" ref="E323:E324" si="38">SUM(G323:K323)</f>
        <v>1296.9100000000001</v>
      </c>
      <c r="G323" s="14">
        <v>0</v>
      </c>
      <c r="H323" s="13"/>
      <c r="I323" s="14">
        <v>1296.9100000000001</v>
      </c>
      <c r="J323" s="13"/>
      <c r="K323" s="14">
        <v>0</v>
      </c>
      <c r="L323" s="13"/>
      <c r="M323" s="14">
        <v>0</v>
      </c>
      <c r="N323" s="13"/>
      <c r="O323" s="14">
        <v>1296.9100000000001</v>
      </c>
      <c r="P323" s="13"/>
      <c r="Q323" s="14">
        <v>0</v>
      </c>
      <c r="R323" s="11">
        <f t="shared" si="36"/>
        <v>0</v>
      </c>
      <c r="S323" s="14">
        <f t="shared" si="37"/>
        <v>0</v>
      </c>
    </row>
    <row r="324" spans="1:19" ht="12.75" customHeight="1" x14ac:dyDescent="0.2">
      <c r="A324" s="18"/>
      <c r="C324" s="17" t="s">
        <v>289</v>
      </c>
      <c r="D324" s="17"/>
      <c r="E324" s="24">
        <f t="shared" si="38"/>
        <v>0</v>
      </c>
      <c r="G324" s="14">
        <v>0</v>
      </c>
      <c r="H324" s="13"/>
      <c r="I324" s="14">
        <v>0</v>
      </c>
      <c r="J324" s="13"/>
      <c r="K324" s="14">
        <v>0</v>
      </c>
      <c r="L324" s="13"/>
      <c r="M324" s="14">
        <v>0</v>
      </c>
      <c r="N324" s="13"/>
      <c r="O324" s="14">
        <v>0</v>
      </c>
      <c r="P324" s="13"/>
      <c r="Q324" s="14">
        <v>0</v>
      </c>
      <c r="R324" s="11">
        <f t="shared" si="36"/>
        <v>0</v>
      </c>
      <c r="S324" s="14">
        <f t="shared" si="37"/>
        <v>0</v>
      </c>
    </row>
    <row r="325" spans="1:19" ht="12.75" customHeight="1" x14ac:dyDescent="0.2">
      <c r="A325" s="18"/>
      <c r="C325" s="17" t="s">
        <v>191</v>
      </c>
      <c r="D325" s="17"/>
      <c r="E325" s="24">
        <f t="shared" si="35"/>
        <v>3024492.78</v>
      </c>
      <c r="G325" s="14">
        <v>2888339</v>
      </c>
      <c r="H325" s="13"/>
      <c r="I325" s="14">
        <v>134182.15</v>
      </c>
      <c r="J325" s="13"/>
      <c r="K325" s="14">
        <v>1971.63</v>
      </c>
      <c r="L325" s="13"/>
      <c r="M325" s="14">
        <v>1747893.84</v>
      </c>
      <c r="N325" s="13"/>
      <c r="O325" s="14">
        <v>2193875.15</v>
      </c>
      <c r="P325" s="13"/>
      <c r="Q325" s="14">
        <v>917276.21</v>
      </c>
      <c r="R325" s="11">
        <f t="shared" si="36"/>
        <v>-1834552.4200000002</v>
      </c>
      <c r="S325" s="14">
        <f t="shared" si="37"/>
        <v>0</v>
      </c>
    </row>
    <row r="326" spans="1:19" ht="12.75" customHeight="1" x14ac:dyDescent="0.2">
      <c r="A326" s="18"/>
      <c r="C326" s="17" t="s">
        <v>192</v>
      </c>
      <c r="D326" s="17"/>
      <c r="E326" s="24">
        <f t="shared" si="35"/>
        <v>9671108.6099999994</v>
      </c>
      <c r="G326" s="14">
        <v>8826083.6500000004</v>
      </c>
      <c r="H326" s="13"/>
      <c r="I326" s="14">
        <v>845024.96</v>
      </c>
      <c r="J326" s="13"/>
      <c r="K326" s="14">
        <v>0</v>
      </c>
      <c r="L326" s="13"/>
      <c r="M326" s="14">
        <v>6023468.5</v>
      </c>
      <c r="N326" s="13"/>
      <c r="O326" s="14">
        <v>4949596.72</v>
      </c>
      <c r="P326" s="13"/>
      <c r="Q326" s="14">
        <v>1301956.6100000001</v>
      </c>
      <c r="R326" s="11">
        <f t="shared" si="36"/>
        <v>-2603913.2200000007</v>
      </c>
      <c r="S326" s="14">
        <f t="shared" si="37"/>
        <v>0</v>
      </c>
    </row>
    <row r="327" spans="1:19" ht="12.75" customHeight="1" x14ac:dyDescent="0.2">
      <c r="A327" s="18"/>
      <c r="C327" s="17" t="s">
        <v>295</v>
      </c>
      <c r="D327" s="17"/>
      <c r="E327" s="24">
        <f t="shared" ref="E327" si="39">SUM(G327:K327)</f>
        <v>7642.74</v>
      </c>
      <c r="G327" s="14">
        <v>7642.74</v>
      </c>
      <c r="H327" s="13"/>
      <c r="I327" s="14">
        <v>0</v>
      </c>
      <c r="J327" s="13"/>
      <c r="K327" s="14">
        <v>0</v>
      </c>
      <c r="L327" s="13"/>
      <c r="M327" s="14">
        <v>5234.8999999999996</v>
      </c>
      <c r="N327" s="13"/>
      <c r="O327" s="14">
        <v>2407.84</v>
      </c>
      <c r="P327" s="13"/>
      <c r="Q327" s="14">
        <v>0</v>
      </c>
      <c r="R327" s="11">
        <f t="shared" si="36"/>
        <v>0</v>
      </c>
      <c r="S327" s="14">
        <f t="shared" si="37"/>
        <v>0</v>
      </c>
    </row>
    <row r="328" spans="1:19" ht="12.75" customHeight="1" x14ac:dyDescent="0.2">
      <c r="A328" s="18"/>
      <c r="C328" s="17" t="s">
        <v>193</v>
      </c>
      <c r="D328" s="17"/>
      <c r="E328" s="24">
        <f t="shared" si="35"/>
        <v>1233499.1099999999</v>
      </c>
      <c r="G328" s="14">
        <v>232072.62</v>
      </c>
      <c r="H328" s="13"/>
      <c r="I328" s="14">
        <v>1001237.26</v>
      </c>
      <c r="J328" s="13"/>
      <c r="K328" s="14">
        <v>189.23</v>
      </c>
      <c r="L328" s="13"/>
      <c r="M328" s="14">
        <v>5379909.0499999998</v>
      </c>
      <c r="N328" s="13"/>
      <c r="O328" s="14">
        <v>18900926.359999999</v>
      </c>
      <c r="P328" s="13"/>
      <c r="Q328" s="14">
        <v>23047336.300000001</v>
      </c>
      <c r="R328" s="11">
        <f t="shared" si="36"/>
        <v>-46094672.600000001</v>
      </c>
      <c r="S328" s="14">
        <f t="shared" si="37"/>
        <v>0</v>
      </c>
    </row>
    <row r="329" spans="1:19" ht="12.75" customHeight="1" x14ac:dyDescent="0.2">
      <c r="A329" s="18"/>
      <c r="C329" s="17" t="s">
        <v>194</v>
      </c>
      <c r="D329" s="17"/>
      <c r="E329" s="24">
        <f t="shared" si="35"/>
        <v>452551.45</v>
      </c>
      <c r="G329" s="14">
        <v>385691.06</v>
      </c>
      <c r="H329" s="13"/>
      <c r="I329" s="14">
        <v>66860.39</v>
      </c>
      <c r="J329" s="13"/>
      <c r="K329" s="14">
        <v>0</v>
      </c>
      <c r="L329" s="13"/>
      <c r="M329" s="14">
        <v>0</v>
      </c>
      <c r="N329" s="13"/>
      <c r="O329" s="14">
        <v>542172.9</v>
      </c>
      <c r="P329" s="13"/>
      <c r="Q329" s="14">
        <v>89621.45</v>
      </c>
      <c r="R329" s="11">
        <f t="shared" si="36"/>
        <v>-179242.90000000002</v>
      </c>
      <c r="S329" s="14">
        <f t="shared" si="37"/>
        <v>0</v>
      </c>
    </row>
    <row r="330" spans="1:19" ht="12.75" customHeight="1" x14ac:dyDescent="0.2">
      <c r="A330" s="18"/>
      <c r="C330" s="17" t="s">
        <v>195</v>
      </c>
      <c r="D330" s="17"/>
      <c r="E330" s="24">
        <f t="shared" si="35"/>
        <v>11991129.77</v>
      </c>
      <c r="G330" s="14">
        <v>10643080.4</v>
      </c>
      <c r="H330" s="13"/>
      <c r="I330" s="14">
        <v>1348049.37</v>
      </c>
      <c r="J330" s="13"/>
      <c r="K330" s="14">
        <v>0</v>
      </c>
      <c r="L330" s="13"/>
      <c r="M330" s="14">
        <v>773983.69</v>
      </c>
      <c r="N330" s="13"/>
      <c r="O330" s="14">
        <v>12663124.17</v>
      </c>
      <c r="P330" s="13"/>
      <c r="Q330" s="14">
        <v>1445978.09</v>
      </c>
      <c r="R330" s="11">
        <f t="shared" si="36"/>
        <v>-2891956.1799999997</v>
      </c>
      <c r="S330" s="14">
        <f t="shared" si="37"/>
        <v>0</v>
      </c>
    </row>
    <row r="331" spans="1:19" ht="12.75" customHeight="1" x14ac:dyDescent="0.2">
      <c r="A331" s="18"/>
      <c r="C331" s="17" t="s">
        <v>222</v>
      </c>
      <c r="D331" s="17"/>
      <c r="E331" s="24">
        <f t="shared" si="35"/>
        <v>85363.92</v>
      </c>
      <c r="G331" s="14">
        <v>0</v>
      </c>
      <c r="H331" s="13"/>
      <c r="I331" s="14">
        <v>85363.92</v>
      </c>
      <c r="J331" s="13"/>
      <c r="K331" s="14">
        <v>0</v>
      </c>
      <c r="L331" s="13"/>
      <c r="M331" s="14">
        <v>28892.46</v>
      </c>
      <c r="N331" s="13"/>
      <c r="O331" s="14">
        <v>56471.46</v>
      </c>
      <c r="P331" s="13"/>
      <c r="Q331" s="14">
        <v>0</v>
      </c>
      <c r="R331" s="11">
        <f t="shared" si="36"/>
        <v>0</v>
      </c>
      <c r="S331" s="14">
        <f t="shared" si="37"/>
        <v>0</v>
      </c>
    </row>
    <row r="332" spans="1:19" ht="12.75" customHeight="1" x14ac:dyDescent="0.2">
      <c r="A332" s="18"/>
      <c r="C332" s="17" t="s">
        <v>196</v>
      </c>
      <c r="D332" s="17"/>
      <c r="E332" s="24">
        <f t="shared" si="35"/>
        <v>1686578.2899999998</v>
      </c>
      <c r="G332" s="14">
        <v>448626.95</v>
      </c>
      <c r="H332" s="13"/>
      <c r="I332" s="14">
        <v>1221946.7</v>
      </c>
      <c r="J332" s="13"/>
      <c r="K332" s="14">
        <v>16004.64</v>
      </c>
      <c r="L332" s="13"/>
      <c r="M332" s="14">
        <v>0</v>
      </c>
      <c r="N332" s="13"/>
      <c r="O332" s="14">
        <v>1686578.29</v>
      </c>
      <c r="P332" s="13"/>
      <c r="Q332" s="14">
        <v>0</v>
      </c>
      <c r="R332" s="11">
        <f t="shared" si="36"/>
        <v>-2.3283064365386963E-10</v>
      </c>
      <c r="S332" s="14">
        <f t="shared" si="37"/>
        <v>-2.3283064365386963E-10</v>
      </c>
    </row>
    <row r="333" spans="1:19" ht="12.75" customHeight="1" x14ac:dyDescent="0.2">
      <c r="A333" s="18"/>
      <c r="C333" s="17" t="s">
        <v>100</v>
      </c>
      <c r="D333" s="17"/>
      <c r="E333" s="24">
        <f t="shared" si="35"/>
        <v>-178800.35</v>
      </c>
      <c r="G333" s="14">
        <v>-127109</v>
      </c>
      <c r="H333" s="13"/>
      <c r="I333" s="14">
        <v>-51691.35</v>
      </c>
      <c r="J333" s="13"/>
      <c r="K333" s="14">
        <v>0</v>
      </c>
      <c r="L333" s="13"/>
      <c r="M333" s="14">
        <v>-162857.21</v>
      </c>
      <c r="N333" s="13"/>
      <c r="O333" s="14">
        <v>-15943.14</v>
      </c>
      <c r="P333" s="13"/>
      <c r="Q333" s="14">
        <v>0</v>
      </c>
      <c r="R333" s="11">
        <f t="shared" si="36"/>
        <v>-1.4551915228366852E-11</v>
      </c>
      <c r="S333" s="14">
        <f t="shared" si="37"/>
        <v>-1.4551915228366852E-11</v>
      </c>
    </row>
    <row r="334" spans="1:19" ht="12.75" customHeight="1" x14ac:dyDescent="0.2">
      <c r="A334" s="18"/>
      <c r="C334" s="17" t="s">
        <v>101</v>
      </c>
      <c r="D334" s="17"/>
      <c r="E334" s="16">
        <f>G334+I334+K334</f>
        <v>0</v>
      </c>
      <c r="G334" s="15">
        <v>-13551083.58</v>
      </c>
      <c r="H334" s="13"/>
      <c r="I334" s="15">
        <v>13551083.58</v>
      </c>
      <c r="J334" s="13"/>
      <c r="K334" s="15">
        <v>0</v>
      </c>
      <c r="L334" s="13"/>
      <c r="M334" s="15">
        <v>0</v>
      </c>
      <c r="N334" s="13"/>
      <c r="O334" s="15">
        <v>0</v>
      </c>
      <c r="P334" s="13"/>
      <c r="Q334" s="15">
        <v>0</v>
      </c>
      <c r="R334" s="11">
        <f>E334-M334-O334-Q334</f>
        <v>0</v>
      </c>
      <c r="S334" s="14">
        <f t="shared" si="37"/>
        <v>0</v>
      </c>
    </row>
    <row r="335" spans="1:19" ht="12.75" customHeight="1" x14ac:dyDescent="0.2">
      <c r="A335" s="48"/>
    </row>
    <row r="336" spans="1:19" ht="12.75" customHeight="1" x14ac:dyDescent="0.2">
      <c r="A336" s="18"/>
      <c r="B336" s="18"/>
      <c r="C336" s="18"/>
      <c r="D336" s="17" t="s">
        <v>197</v>
      </c>
    </row>
    <row r="337" spans="1:19" ht="12.75" customHeight="1" x14ac:dyDescent="0.2">
      <c r="A337" s="18"/>
      <c r="B337" s="18"/>
      <c r="C337" s="18"/>
      <c r="D337" s="17" t="s">
        <v>198</v>
      </c>
      <c r="E337" s="19">
        <f>SUM(E321:E334)</f>
        <v>45861709.640000001</v>
      </c>
      <c r="G337" s="19">
        <f>SUM(G321:G334)</f>
        <v>23845847.620000005</v>
      </c>
      <c r="I337" s="19">
        <f>SUM(I321:I334)</f>
        <v>21996825.02</v>
      </c>
      <c r="K337" s="19">
        <f>SUM(K321:K334)</f>
        <v>19037</v>
      </c>
      <c r="M337" s="19">
        <f>SUM(M321:M334)</f>
        <v>19147920.040000003</v>
      </c>
      <c r="O337" s="19">
        <f>SUM(O321:O334)</f>
        <v>56914997.419999994</v>
      </c>
      <c r="Q337" s="19">
        <f>SUM(Q321:Q334)</f>
        <v>30201207.82</v>
      </c>
      <c r="R337" s="11">
        <f>E337-G337-I337-K337</f>
        <v>-3.7252902984619141E-9</v>
      </c>
      <c r="S337" s="14">
        <f>E337-M337-O337+Q337</f>
        <v>0</v>
      </c>
    </row>
    <row r="338" spans="1:19" ht="12.75" customHeight="1" x14ac:dyDescent="0.2">
      <c r="A338" s="5"/>
    </row>
    <row r="339" spans="1:19" ht="12.75" customHeight="1" x14ac:dyDescent="0.2">
      <c r="A339" s="3" t="s">
        <v>130</v>
      </c>
    </row>
    <row r="340" spans="1:19" ht="12.75" customHeight="1" x14ac:dyDescent="0.2">
      <c r="A340" s="48"/>
    </row>
    <row r="341" spans="1:19" ht="12.75" customHeight="1" x14ac:dyDescent="0.2">
      <c r="A341" s="48"/>
      <c r="B341" s="23">
        <v>1</v>
      </c>
      <c r="C341" s="17" t="s">
        <v>131</v>
      </c>
      <c r="D341" s="17"/>
      <c r="E341" s="24">
        <f>SUM(G341:K341)</f>
        <v>11303913.66</v>
      </c>
      <c r="G341" s="14">
        <v>82932.100000000006</v>
      </c>
      <c r="H341" s="13"/>
      <c r="I341" s="14">
        <v>11218055.73</v>
      </c>
      <c r="J341" s="13"/>
      <c r="K341" s="14">
        <v>2925.83</v>
      </c>
      <c r="L341" s="13"/>
      <c r="M341" s="14">
        <v>6573518.2800000003</v>
      </c>
      <c r="N341" s="13"/>
      <c r="O341" s="14">
        <v>4729035.38</v>
      </c>
      <c r="P341" s="13"/>
      <c r="Q341" s="14">
        <v>-1360</v>
      </c>
      <c r="R341" s="11">
        <f t="shared" ref="R341:R355" si="40">E341-M341-O341-Q341</f>
        <v>2720</v>
      </c>
      <c r="S341" s="14">
        <f t="shared" ref="S341:S377" si="41">E341-M341-O341+Q341</f>
        <v>0</v>
      </c>
    </row>
    <row r="342" spans="1:19" ht="12.75" customHeight="1" x14ac:dyDescent="0.2">
      <c r="A342" s="48"/>
      <c r="B342" s="23">
        <v>2</v>
      </c>
      <c r="C342" s="17" t="s">
        <v>290</v>
      </c>
      <c r="D342" s="17"/>
      <c r="E342" s="24">
        <f>SUM(G342:K342)</f>
        <v>281380.63</v>
      </c>
      <c r="G342" s="14">
        <v>256151.77</v>
      </c>
      <c r="H342" s="13"/>
      <c r="I342" s="14">
        <v>13187.9</v>
      </c>
      <c r="J342" s="13"/>
      <c r="K342" s="14">
        <v>12040.96</v>
      </c>
      <c r="L342" s="13"/>
      <c r="M342" s="14">
        <v>166300.42000000001</v>
      </c>
      <c r="N342" s="13"/>
      <c r="O342" s="14">
        <v>115080.21</v>
      </c>
      <c r="P342" s="13"/>
      <c r="Q342" s="14">
        <v>0</v>
      </c>
      <c r="R342" s="11">
        <f t="shared" si="40"/>
        <v>-1.4551915228366852E-11</v>
      </c>
      <c r="S342" s="14">
        <f t="shared" si="41"/>
        <v>-1.4551915228366852E-11</v>
      </c>
    </row>
    <row r="343" spans="1:19" ht="12.75" customHeight="1" x14ac:dyDescent="0.2">
      <c r="A343" s="48"/>
      <c r="B343" s="23">
        <v>2</v>
      </c>
      <c r="C343" s="17" t="s">
        <v>132</v>
      </c>
      <c r="D343" s="17"/>
      <c r="E343" s="24">
        <f>SUM(G343:K343)</f>
        <v>10057457.18</v>
      </c>
      <c r="G343" s="14">
        <v>0</v>
      </c>
      <c r="H343" s="13"/>
      <c r="I343" s="14">
        <v>10054130.43</v>
      </c>
      <c r="J343" s="13"/>
      <c r="K343" s="14">
        <v>3326.75</v>
      </c>
      <c r="L343" s="13"/>
      <c r="M343" s="14">
        <v>3242561</v>
      </c>
      <c r="N343" s="13"/>
      <c r="O343" s="14">
        <v>6814896.1799999997</v>
      </c>
      <c r="P343" s="13"/>
      <c r="Q343" s="14">
        <v>0</v>
      </c>
      <c r="R343" s="11">
        <f t="shared" si="40"/>
        <v>0</v>
      </c>
      <c r="S343" s="14">
        <f t="shared" si="41"/>
        <v>0</v>
      </c>
    </row>
    <row r="344" spans="1:19" ht="12.75" customHeight="1" x14ac:dyDescent="0.2">
      <c r="A344" s="48"/>
      <c r="B344" s="23">
        <v>3</v>
      </c>
      <c r="C344" s="17" t="s">
        <v>133</v>
      </c>
      <c r="D344" s="17"/>
      <c r="E344" s="24">
        <f>SUM(G344:K344)</f>
        <v>2688584.7399999998</v>
      </c>
      <c r="G344" s="14">
        <v>40382.11</v>
      </c>
      <c r="H344" s="13"/>
      <c r="I344" s="14">
        <v>2632337.81</v>
      </c>
      <c r="J344" s="13"/>
      <c r="K344" s="14">
        <v>15864.82</v>
      </c>
      <c r="L344" s="13"/>
      <c r="M344" s="14">
        <v>1910480.99</v>
      </c>
      <c r="N344" s="13"/>
      <c r="O344" s="14">
        <v>809623.48</v>
      </c>
      <c r="P344" s="13"/>
      <c r="Q344" s="14">
        <v>31519.73</v>
      </c>
      <c r="R344" s="11">
        <f t="shared" si="40"/>
        <v>-63039.46000000021</v>
      </c>
      <c r="S344" s="14">
        <f t="shared" si="41"/>
        <v>-2.1464074961841106E-10</v>
      </c>
    </row>
    <row r="345" spans="1:19" ht="12.75" customHeight="1" x14ac:dyDescent="0.2">
      <c r="A345" s="48"/>
      <c r="B345" s="23">
        <v>4</v>
      </c>
      <c r="C345" s="17" t="s">
        <v>210</v>
      </c>
      <c r="D345" s="17"/>
      <c r="E345" s="24">
        <f>SUM(G345:K345)</f>
        <v>49.78</v>
      </c>
      <c r="G345" s="14">
        <v>0</v>
      </c>
      <c r="H345" s="13"/>
      <c r="I345" s="14">
        <v>0</v>
      </c>
      <c r="J345" s="13"/>
      <c r="K345" s="14">
        <v>49.78</v>
      </c>
      <c r="L345" s="13"/>
      <c r="M345" s="14">
        <v>0</v>
      </c>
      <c r="N345" s="13"/>
      <c r="O345" s="14">
        <v>49.78</v>
      </c>
      <c r="P345" s="13"/>
      <c r="Q345" s="14">
        <v>0</v>
      </c>
      <c r="R345" s="11">
        <f t="shared" si="40"/>
        <v>0</v>
      </c>
      <c r="S345" s="14">
        <f t="shared" si="41"/>
        <v>0</v>
      </c>
    </row>
    <row r="346" spans="1:19" ht="12.75" customHeight="1" x14ac:dyDescent="0.2">
      <c r="A346" s="48"/>
      <c r="B346" s="23">
        <v>5</v>
      </c>
      <c r="C346" s="17" t="s">
        <v>134</v>
      </c>
      <c r="D346" s="17"/>
      <c r="E346" s="24">
        <f t="shared" ref="E346:E355" si="42">SUM(G346:K346)</f>
        <v>325964.24</v>
      </c>
      <c r="G346" s="14">
        <v>0</v>
      </c>
      <c r="H346" s="13"/>
      <c r="I346" s="14">
        <v>325870.19</v>
      </c>
      <c r="J346" s="13"/>
      <c r="K346" s="14">
        <v>94.05</v>
      </c>
      <c r="L346" s="13"/>
      <c r="M346" s="14">
        <v>139955.04</v>
      </c>
      <c r="N346" s="13"/>
      <c r="O346" s="14">
        <v>185172.2</v>
      </c>
      <c r="P346" s="13"/>
      <c r="Q346" s="14">
        <v>-837</v>
      </c>
      <c r="R346" s="11">
        <f t="shared" si="40"/>
        <v>1673.9999999999709</v>
      </c>
      <c r="S346" s="14">
        <f t="shared" si="41"/>
        <v>-2.9103830456733704E-11</v>
      </c>
    </row>
    <row r="347" spans="1:19" ht="12.75" customHeight="1" x14ac:dyDescent="0.2">
      <c r="A347" s="48"/>
      <c r="B347" s="23">
        <v>6</v>
      </c>
      <c r="C347" s="17" t="s">
        <v>135</v>
      </c>
      <c r="D347" s="17"/>
      <c r="E347" s="24">
        <f t="shared" si="42"/>
        <v>7129749.2699999996</v>
      </c>
      <c r="G347" s="14">
        <v>0</v>
      </c>
      <c r="H347" s="13"/>
      <c r="I347" s="14">
        <v>7109229.6299999999</v>
      </c>
      <c r="J347" s="13"/>
      <c r="K347" s="14">
        <v>20519.64</v>
      </c>
      <c r="L347" s="13"/>
      <c r="M347" s="14">
        <v>4393466.79</v>
      </c>
      <c r="N347" s="13"/>
      <c r="O347" s="14">
        <v>2728503.48</v>
      </c>
      <c r="P347" s="13"/>
      <c r="Q347" s="14">
        <v>-7779</v>
      </c>
      <c r="R347" s="11">
        <f t="shared" si="40"/>
        <v>15557.999999999534</v>
      </c>
      <c r="S347" s="14">
        <f t="shared" si="41"/>
        <v>-4.6566128730773926E-10</v>
      </c>
    </row>
    <row r="348" spans="1:19" ht="12.75" customHeight="1" x14ac:dyDescent="0.2">
      <c r="A348" s="48"/>
      <c r="B348" s="23">
        <v>7</v>
      </c>
      <c r="C348" s="17" t="s">
        <v>244</v>
      </c>
      <c r="D348" s="17"/>
      <c r="E348" s="24">
        <f>SUM(G348:K348)</f>
        <v>323103.94</v>
      </c>
      <c r="G348" s="14">
        <v>0</v>
      </c>
      <c r="H348" s="13"/>
      <c r="I348" s="14">
        <v>314259.67</v>
      </c>
      <c r="J348" s="13"/>
      <c r="K348" s="14">
        <v>8844.27</v>
      </c>
      <c r="L348" s="13"/>
      <c r="M348" s="14">
        <v>202654.93</v>
      </c>
      <c r="N348" s="13"/>
      <c r="O348" s="14">
        <v>120449.01</v>
      </c>
      <c r="P348" s="13"/>
      <c r="Q348" s="14">
        <v>0</v>
      </c>
      <c r="R348" s="11">
        <f t="shared" si="40"/>
        <v>1.4551915228366852E-11</v>
      </c>
      <c r="S348" s="14">
        <f t="shared" si="41"/>
        <v>1.4551915228366852E-11</v>
      </c>
    </row>
    <row r="349" spans="1:19" ht="12.75" customHeight="1" x14ac:dyDescent="0.2">
      <c r="A349" s="48"/>
      <c r="B349" s="23">
        <v>7</v>
      </c>
      <c r="C349" s="17" t="s">
        <v>136</v>
      </c>
      <c r="D349" s="17"/>
      <c r="E349" s="24">
        <f t="shared" si="42"/>
        <v>6361820.3399999999</v>
      </c>
      <c r="G349" s="14">
        <v>2499.59</v>
      </c>
      <c r="H349" s="13"/>
      <c r="I349" s="14">
        <v>6258909.4699999997</v>
      </c>
      <c r="J349" s="13"/>
      <c r="K349" s="14">
        <v>100411.28</v>
      </c>
      <c r="L349" s="13"/>
      <c r="M349" s="14">
        <v>3244857.33</v>
      </c>
      <c r="N349" s="13"/>
      <c r="O349" s="14">
        <v>3109504.51</v>
      </c>
      <c r="P349" s="13"/>
      <c r="Q349" s="14">
        <v>-7458.5</v>
      </c>
      <c r="R349" s="11">
        <f t="shared" si="40"/>
        <v>14917</v>
      </c>
      <c r="S349" s="14">
        <f t="shared" si="41"/>
        <v>0</v>
      </c>
    </row>
    <row r="350" spans="1:19" ht="12.75" customHeight="1" x14ac:dyDescent="0.2">
      <c r="A350" s="48"/>
      <c r="B350" s="23">
        <v>8</v>
      </c>
      <c r="C350" s="17" t="s">
        <v>137</v>
      </c>
      <c r="D350" s="17"/>
      <c r="E350" s="24">
        <f t="shared" si="42"/>
        <v>1514196.97</v>
      </c>
      <c r="G350" s="14">
        <v>0</v>
      </c>
      <c r="H350" s="13"/>
      <c r="I350" s="14">
        <v>1507584.52</v>
      </c>
      <c r="J350" s="13"/>
      <c r="K350" s="14">
        <v>6612.45</v>
      </c>
      <c r="L350" s="13"/>
      <c r="M350" s="14">
        <v>1087033.67</v>
      </c>
      <c r="N350" s="13"/>
      <c r="O350" s="14">
        <v>427163.3</v>
      </c>
      <c r="P350" s="13"/>
      <c r="Q350" s="14">
        <v>0</v>
      </c>
      <c r="R350" s="11">
        <f t="shared" si="40"/>
        <v>5.8207660913467407E-11</v>
      </c>
      <c r="S350" s="14">
        <f t="shared" si="41"/>
        <v>5.8207660913467407E-11</v>
      </c>
    </row>
    <row r="351" spans="1:19" ht="12.75" customHeight="1" x14ac:dyDescent="0.2">
      <c r="A351" s="48"/>
      <c r="B351" s="23">
        <v>9</v>
      </c>
      <c r="C351" s="17" t="s">
        <v>138</v>
      </c>
      <c r="D351" s="17"/>
      <c r="E351" s="24">
        <f t="shared" si="42"/>
        <v>460439.29</v>
      </c>
      <c r="G351" s="14">
        <v>896.38</v>
      </c>
      <c r="H351" s="13"/>
      <c r="I351" s="14">
        <v>442955.49</v>
      </c>
      <c r="J351" s="13"/>
      <c r="K351" s="14">
        <v>16587.419999999998</v>
      </c>
      <c r="L351" s="13"/>
      <c r="M351" s="14">
        <v>305060.34000000003</v>
      </c>
      <c r="N351" s="13"/>
      <c r="O351" s="14">
        <v>179886.03</v>
      </c>
      <c r="P351" s="13"/>
      <c r="Q351" s="14">
        <v>24507.08</v>
      </c>
      <c r="R351" s="11">
        <f t="shared" si="40"/>
        <v>-49014.160000000047</v>
      </c>
      <c r="S351" s="14">
        <f t="shared" si="41"/>
        <v>-4.3655745685100555E-11</v>
      </c>
    </row>
    <row r="352" spans="1:19" ht="12.75" customHeight="1" x14ac:dyDescent="0.2">
      <c r="A352" s="48"/>
      <c r="B352" s="23">
        <v>10</v>
      </c>
      <c r="C352" s="17" t="s">
        <v>139</v>
      </c>
      <c r="D352" s="17"/>
      <c r="E352" s="24">
        <f t="shared" si="42"/>
        <v>2664788.61</v>
      </c>
      <c r="G352" s="14">
        <v>243537.4</v>
      </c>
      <c r="H352" s="13"/>
      <c r="I352" s="14">
        <v>2377443.91</v>
      </c>
      <c r="J352" s="13"/>
      <c r="K352" s="14">
        <v>43807.3</v>
      </c>
      <c r="L352" s="13"/>
      <c r="M352" s="14">
        <v>1937961.54</v>
      </c>
      <c r="N352" s="13"/>
      <c r="O352" s="14">
        <v>1027792.04</v>
      </c>
      <c r="P352" s="13"/>
      <c r="Q352" s="14">
        <v>300964.96999999997</v>
      </c>
      <c r="R352" s="11">
        <f t="shared" si="40"/>
        <v>-601929.94000000018</v>
      </c>
      <c r="S352" s="14">
        <f t="shared" si="41"/>
        <v>0</v>
      </c>
    </row>
    <row r="353" spans="1:19" ht="12.75" customHeight="1" x14ac:dyDescent="0.2">
      <c r="A353" s="48"/>
      <c r="B353" s="23">
        <v>12</v>
      </c>
      <c r="C353" s="17" t="s">
        <v>296</v>
      </c>
      <c r="D353" s="17"/>
      <c r="E353" s="24">
        <f t="shared" si="42"/>
        <v>225318.17</v>
      </c>
      <c r="G353" s="14">
        <v>219193.97</v>
      </c>
      <c r="H353" s="13"/>
      <c r="I353" s="14">
        <v>6124.2</v>
      </c>
      <c r="J353" s="13"/>
      <c r="K353" s="14">
        <v>0</v>
      </c>
      <c r="L353" s="13"/>
      <c r="M353" s="14">
        <v>52314.45</v>
      </c>
      <c r="N353" s="13"/>
      <c r="O353" s="14">
        <v>173003.72</v>
      </c>
      <c r="P353" s="13"/>
      <c r="Q353" s="14">
        <v>0</v>
      </c>
      <c r="R353" s="11">
        <f t="shared" si="40"/>
        <v>2.9103830456733704E-11</v>
      </c>
      <c r="S353" s="14">
        <f t="shared" si="41"/>
        <v>2.9103830456733704E-11</v>
      </c>
    </row>
    <row r="354" spans="1:19" ht="12.75" customHeight="1" x14ac:dyDescent="0.2">
      <c r="A354" s="48"/>
      <c r="B354" s="23">
        <v>11</v>
      </c>
      <c r="C354" s="17" t="s">
        <v>140</v>
      </c>
      <c r="D354" s="17"/>
      <c r="E354" s="24">
        <f t="shared" si="42"/>
        <v>16359225.66</v>
      </c>
      <c r="G354" s="14">
        <v>101.85</v>
      </c>
      <c r="H354" s="13"/>
      <c r="I354" s="14">
        <v>14716586.68</v>
      </c>
      <c r="J354" s="13"/>
      <c r="K354" s="14">
        <v>1642537.13</v>
      </c>
      <c r="L354" s="13"/>
      <c r="M354" s="14">
        <v>6728808.8399999999</v>
      </c>
      <c r="N354" s="13"/>
      <c r="O354" s="14">
        <v>9574425.3200000003</v>
      </c>
      <c r="P354" s="13"/>
      <c r="Q354" s="14">
        <v>-55995.5</v>
      </c>
      <c r="R354" s="11">
        <f t="shared" si="40"/>
        <v>111987</v>
      </c>
      <c r="S354" s="14">
        <f t="shared" si="41"/>
        <v>-4</v>
      </c>
    </row>
    <row r="355" spans="1:19" ht="12.75" customHeight="1" x14ac:dyDescent="0.2">
      <c r="A355" s="48"/>
      <c r="B355" s="23">
        <v>12</v>
      </c>
      <c r="C355" s="17" t="s">
        <v>245</v>
      </c>
      <c r="D355" s="17"/>
      <c r="E355" s="24">
        <f t="shared" si="42"/>
        <v>20093.96</v>
      </c>
      <c r="G355" s="14">
        <v>0</v>
      </c>
      <c r="H355" s="13"/>
      <c r="I355" s="14">
        <v>20093.96</v>
      </c>
      <c r="J355" s="13"/>
      <c r="K355" s="14">
        <v>0</v>
      </c>
      <c r="L355" s="13"/>
      <c r="M355" s="14">
        <v>9752.3799999999992</v>
      </c>
      <c r="N355" s="13"/>
      <c r="O355" s="14">
        <v>10341.58</v>
      </c>
      <c r="P355" s="13"/>
      <c r="Q355" s="14">
        <v>0</v>
      </c>
      <c r="R355" s="11">
        <f t="shared" si="40"/>
        <v>0</v>
      </c>
      <c r="S355" s="14">
        <f t="shared" si="41"/>
        <v>0</v>
      </c>
    </row>
    <row r="356" spans="1:19" ht="12.75" customHeight="1" x14ac:dyDescent="0.2">
      <c r="A356" s="48"/>
      <c r="B356" s="23">
        <v>12</v>
      </c>
      <c r="C356" s="17" t="s">
        <v>141</v>
      </c>
      <c r="D356" s="17"/>
      <c r="E356" s="24"/>
      <c r="G356" s="14"/>
      <c r="H356" s="13"/>
      <c r="I356" s="14"/>
      <c r="J356" s="13"/>
      <c r="K356" s="14"/>
      <c r="L356" s="13"/>
      <c r="M356" s="14"/>
      <c r="N356" s="13"/>
      <c r="O356" s="14"/>
      <c r="P356" s="13"/>
      <c r="Q356" s="14"/>
      <c r="R356" s="11"/>
      <c r="S356" s="14">
        <f t="shared" si="41"/>
        <v>0</v>
      </c>
    </row>
    <row r="357" spans="1:19" ht="12.75" customHeight="1" x14ac:dyDescent="0.2">
      <c r="A357" s="48"/>
      <c r="B357" s="23">
        <v>13</v>
      </c>
      <c r="C357" s="18"/>
      <c r="D357" s="18" t="s">
        <v>142</v>
      </c>
      <c r="E357" s="24">
        <f t="shared" ref="E357:E362" si="43">SUM(G357:K357)</f>
        <v>0</v>
      </c>
      <c r="G357" s="14">
        <v>0</v>
      </c>
      <c r="H357" s="13"/>
      <c r="I357" s="14">
        <v>0</v>
      </c>
      <c r="J357" s="13"/>
      <c r="K357" s="14">
        <v>0</v>
      </c>
      <c r="L357" s="13"/>
      <c r="M357" s="14">
        <v>0</v>
      </c>
      <c r="N357" s="13"/>
      <c r="O357" s="14">
        <v>0</v>
      </c>
      <c r="P357" s="13"/>
      <c r="Q357" s="14">
        <v>0</v>
      </c>
      <c r="R357" s="11">
        <f t="shared" ref="R357:R362" si="44">E357-M357-O357-Q357</f>
        <v>0</v>
      </c>
      <c r="S357" s="14">
        <f t="shared" si="41"/>
        <v>0</v>
      </c>
    </row>
    <row r="358" spans="1:19" ht="12.75" customHeight="1" x14ac:dyDescent="0.2">
      <c r="A358" s="48"/>
      <c r="B358" s="23">
        <v>14</v>
      </c>
      <c r="C358" s="17" t="s">
        <v>143</v>
      </c>
      <c r="D358" s="17"/>
      <c r="E358" s="24">
        <f t="shared" si="43"/>
        <v>2099523.73</v>
      </c>
      <c r="G358" s="14">
        <v>795514.33</v>
      </c>
      <c r="H358" s="13"/>
      <c r="I358" s="14">
        <v>1293337.69</v>
      </c>
      <c r="J358" s="13"/>
      <c r="K358" s="14">
        <v>10671.71</v>
      </c>
      <c r="L358" s="13"/>
      <c r="M358" s="14">
        <v>1038879.69</v>
      </c>
      <c r="N358" s="13"/>
      <c r="O358" s="14">
        <v>1059319.04</v>
      </c>
      <c r="P358" s="13"/>
      <c r="Q358" s="14">
        <v>-1325</v>
      </c>
      <c r="R358" s="11">
        <f t="shared" si="44"/>
        <v>2650</v>
      </c>
      <c r="S358" s="14">
        <f t="shared" si="41"/>
        <v>0</v>
      </c>
    </row>
    <row r="359" spans="1:19" ht="12.75" customHeight="1" x14ac:dyDescent="0.2">
      <c r="A359" s="48"/>
      <c r="B359" s="23">
        <v>15</v>
      </c>
      <c r="C359" s="17" t="s">
        <v>144</v>
      </c>
      <c r="D359" s="17"/>
      <c r="E359" s="24">
        <f t="shared" si="43"/>
        <v>1557751.92</v>
      </c>
      <c r="G359" s="14">
        <v>23237.66</v>
      </c>
      <c r="H359" s="13"/>
      <c r="I359" s="14">
        <v>1524910.33</v>
      </c>
      <c r="J359" s="13"/>
      <c r="K359" s="14">
        <v>9603.93</v>
      </c>
      <c r="L359" s="13"/>
      <c r="M359" s="14">
        <v>958303.45</v>
      </c>
      <c r="N359" s="13"/>
      <c r="O359" s="14">
        <v>597683.47</v>
      </c>
      <c r="P359" s="13"/>
      <c r="Q359" s="14">
        <v>-1765</v>
      </c>
      <c r="R359" s="11">
        <f t="shared" si="44"/>
        <v>3530</v>
      </c>
      <c r="S359" s="14">
        <f t="shared" si="41"/>
        <v>0</v>
      </c>
    </row>
    <row r="360" spans="1:19" ht="12.75" customHeight="1" x14ac:dyDescent="0.2">
      <c r="A360" s="48"/>
      <c r="B360" s="23">
        <v>16</v>
      </c>
      <c r="C360" s="17" t="s">
        <v>145</v>
      </c>
      <c r="D360" s="17"/>
      <c r="E360" s="24">
        <f t="shared" si="43"/>
        <v>0</v>
      </c>
      <c r="G360" s="14">
        <v>0</v>
      </c>
      <c r="H360" s="13"/>
      <c r="I360" s="14">
        <v>0</v>
      </c>
      <c r="J360" s="13"/>
      <c r="K360" s="14">
        <v>0</v>
      </c>
      <c r="L360" s="13"/>
      <c r="M360" s="14">
        <v>0</v>
      </c>
      <c r="N360" s="13"/>
      <c r="O360" s="14">
        <v>0</v>
      </c>
      <c r="P360" s="13"/>
      <c r="Q360" s="14">
        <v>0</v>
      </c>
      <c r="R360" s="11">
        <f t="shared" si="44"/>
        <v>0</v>
      </c>
      <c r="S360" s="14">
        <f t="shared" si="41"/>
        <v>0</v>
      </c>
    </row>
    <row r="361" spans="1:19" ht="12.75" customHeight="1" x14ac:dyDescent="0.2">
      <c r="A361" s="48"/>
      <c r="B361" s="23">
        <v>17</v>
      </c>
      <c r="C361" s="17" t="s">
        <v>146</v>
      </c>
      <c r="D361" s="17"/>
      <c r="E361" s="24">
        <f t="shared" si="43"/>
        <v>7866450.5699999994</v>
      </c>
      <c r="G361" s="14">
        <v>0</v>
      </c>
      <c r="H361" s="13"/>
      <c r="I361" s="14">
        <v>7603530.7699999996</v>
      </c>
      <c r="J361" s="13"/>
      <c r="K361" s="14">
        <v>262919.8</v>
      </c>
      <c r="L361" s="13"/>
      <c r="M361" s="14">
        <v>4484449.88</v>
      </c>
      <c r="N361" s="13"/>
      <c r="O361" s="14">
        <v>3374533.1899999995</v>
      </c>
      <c r="P361" s="13"/>
      <c r="Q361" s="14">
        <v>-7467.5</v>
      </c>
      <c r="R361" s="11">
        <f t="shared" si="44"/>
        <v>14935</v>
      </c>
      <c r="S361" s="14">
        <f t="shared" si="41"/>
        <v>0</v>
      </c>
    </row>
    <row r="362" spans="1:19" ht="12.75" customHeight="1" x14ac:dyDescent="0.2">
      <c r="A362" s="48"/>
      <c r="B362" s="23">
        <v>18</v>
      </c>
      <c r="C362" s="17" t="s">
        <v>147</v>
      </c>
      <c r="D362" s="17"/>
      <c r="E362" s="24">
        <f t="shared" si="43"/>
        <v>2477813.63</v>
      </c>
      <c r="G362" s="14">
        <v>44630.17</v>
      </c>
      <c r="H362" s="13"/>
      <c r="I362" s="14">
        <v>2428728.92</v>
      </c>
      <c r="J362" s="13"/>
      <c r="K362" s="14">
        <v>4454.54</v>
      </c>
      <c r="L362" s="13"/>
      <c r="M362" s="14">
        <v>1574161.23</v>
      </c>
      <c r="N362" s="13"/>
      <c r="O362" s="14">
        <v>903644.4</v>
      </c>
      <c r="P362" s="13"/>
      <c r="Q362" s="14">
        <v>-8</v>
      </c>
      <c r="R362" s="11">
        <f t="shared" si="44"/>
        <v>15.999999999883585</v>
      </c>
      <c r="S362" s="14">
        <f t="shared" si="41"/>
        <v>-1.1641532182693481E-10</v>
      </c>
    </row>
    <row r="363" spans="1:19" ht="12.75" customHeight="1" x14ac:dyDescent="0.2">
      <c r="A363" s="48"/>
      <c r="B363" s="23">
        <v>19</v>
      </c>
      <c r="C363" s="17" t="s">
        <v>148</v>
      </c>
      <c r="D363" s="17"/>
      <c r="G363" s="14"/>
      <c r="H363" s="13"/>
      <c r="I363" s="14"/>
      <c r="J363" s="13"/>
      <c r="K363" s="14"/>
      <c r="L363" s="13"/>
      <c r="M363" s="14"/>
      <c r="N363" s="13"/>
      <c r="O363" s="14"/>
      <c r="P363" s="13"/>
      <c r="Q363" s="14"/>
      <c r="R363" s="11"/>
      <c r="S363" s="14">
        <f t="shared" si="41"/>
        <v>0</v>
      </c>
    </row>
    <row r="364" spans="1:19" ht="12.75" customHeight="1" x14ac:dyDescent="0.2">
      <c r="A364" s="48"/>
      <c r="B364" s="23">
        <v>28</v>
      </c>
      <c r="C364" s="17"/>
      <c r="D364" s="17" t="s">
        <v>243</v>
      </c>
      <c r="E364" s="24">
        <f>SUM(G364:K364)</f>
        <v>27920.7</v>
      </c>
      <c r="G364" s="14">
        <v>0</v>
      </c>
      <c r="H364" s="13"/>
      <c r="I364" s="14">
        <v>27920.7</v>
      </c>
      <c r="J364" s="13"/>
      <c r="K364" s="14">
        <v>0</v>
      </c>
      <c r="L364" s="13"/>
      <c r="M364" s="14">
        <v>24459.39</v>
      </c>
      <c r="N364" s="13"/>
      <c r="O364" s="14">
        <v>3461.31</v>
      </c>
      <c r="P364" s="13"/>
      <c r="Q364" s="14">
        <v>0</v>
      </c>
      <c r="R364" s="11">
        <f t="shared" ref="R364:R376" si="45">E364-M364-O364-Q364</f>
        <v>1.3642420526593924E-12</v>
      </c>
      <c r="S364" s="14">
        <f t="shared" si="41"/>
        <v>1.3642420526593924E-12</v>
      </c>
    </row>
    <row r="365" spans="1:19" ht="12.75" customHeight="1" x14ac:dyDescent="0.2">
      <c r="A365" s="48"/>
      <c r="B365" s="23">
        <v>20</v>
      </c>
      <c r="C365" s="18"/>
      <c r="D365" s="18" t="s">
        <v>149</v>
      </c>
      <c r="E365" s="24">
        <f t="shared" ref="E365:E376" si="46">SUM(G365:K365)</f>
        <v>59507</v>
      </c>
      <c r="G365" s="14">
        <v>0</v>
      </c>
      <c r="H365" s="13"/>
      <c r="I365" s="14">
        <v>745.2</v>
      </c>
      <c r="J365" s="13"/>
      <c r="K365" s="14">
        <v>58761.8</v>
      </c>
      <c r="L365" s="13"/>
      <c r="M365" s="14">
        <v>82562.039999999994</v>
      </c>
      <c r="N365" s="13"/>
      <c r="O365" s="14">
        <v>-23055.040000000001</v>
      </c>
      <c r="P365" s="13"/>
      <c r="Q365" s="14">
        <v>0</v>
      </c>
      <c r="R365" s="11">
        <f t="shared" si="45"/>
        <v>7.2759576141834259E-12</v>
      </c>
      <c r="S365" s="14">
        <f t="shared" si="41"/>
        <v>7.2759576141834259E-12</v>
      </c>
    </row>
    <row r="366" spans="1:19" ht="12.75" customHeight="1" x14ac:dyDescent="0.2">
      <c r="A366" s="48"/>
      <c r="B366" s="23">
        <v>22</v>
      </c>
      <c r="C366" s="18"/>
      <c r="D366" s="18" t="s">
        <v>150</v>
      </c>
      <c r="E366" s="24">
        <f t="shared" si="46"/>
        <v>403310.78</v>
      </c>
      <c r="G366" s="14">
        <v>287362.33</v>
      </c>
      <c r="H366" s="13"/>
      <c r="I366" s="14">
        <v>115948.45</v>
      </c>
      <c r="J366" s="13"/>
      <c r="K366" s="14">
        <v>0</v>
      </c>
      <c r="L366" s="13"/>
      <c r="M366" s="14">
        <v>294520.44</v>
      </c>
      <c r="N366" s="13"/>
      <c r="O366" s="14">
        <v>108790.34</v>
      </c>
      <c r="P366" s="13"/>
      <c r="Q366" s="14">
        <v>0</v>
      </c>
      <c r="R366" s="11">
        <f t="shared" si="45"/>
        <v>2.9103830456733704E-11</v>
      </c>
      <c r="S366" s="14">
        <f t="shared" si="41"/>
        <v>2.9103830456733704E-11</v>
      </c>
    </row>
    <row r="367" spans="1:19" ht="12.75" customHeight="1" x14ac:dyDescent="0.2">
      <c r="A367" s="48"/>
      <c r="B367" s="23">
        <v>23</v>
      </c>
      <c r="C367" s="18"/>
      <c r="D367" s="18" t="s">
        <v>151</v>
      </c>
      <c r="E367" s="24">
        <f t="shared" si="46"/>
        <v>49529.66</v>
      </c>
      <c r="G367" s="14">
        <v>0</v>
      </c>
      <c r="H367" s="13"/>
      <c r="I367" s="14">
        <v>49529.66</v>
      </c>
      <c r="J367" s="13"/>
      <c r="K367" s="14">
        <v>0</v>
      </c>
      <c r="L367" s="13"/>
      <c r="M367" s="14">
        <v>32001.95</v>
      </c>
      <c r="N367" s="13"/>
      <c r="O367" s="14">
        <v>17527.71</v>
      </c>
      <c r="P367" s="13"/>
      <c r="Q367" s="14">
        <v>0</v>
      </c>
      <c r="R367" s="11">
        <f t="shared" si="45"/>
        <v>3.637978807091713E-12</v>
      </c>
      <c r="S367" s="14">
        <f t="shared" si="41"/>
        <v>3.637978807091713E-12</v>
      </c>
    </row>
    <row r="368" spans="1:19" ht="12.75" customHeight="1" x14ac:dyDescent="0.2">
      <c r="A368" s="48"/>
      <c r="B368" s="23">
        <v>23</v>
      </c>
      <c r="C368" s="18"/>
      <c r="D368" s="18" t="s">
        <v>297</v>
      </c>
      <c r="E368" s="24">
        <f t="shared" si="46"/>
        <v>0</v>
      </c>
      <c r="G368" s="14">
        <v>0</v>
      </c>
      <c r="H368" s="13"/>
      <c r="I368" s="14">
        <v>0</v>
      </c>
      <c r="J368" s="13"/>
      <c r="K368" s="14">
        <v>0</v>
      </c>
      <c r="L368" s="13"/>
      <c r="M368" s="14">
        <v>0</v>
      </c>
      <c r="N368" s="13"/>
      <c r="O368" s="14">
        <v>0</v>
      </c>
      <c r="P368" s="13"/>
      <c r="Q368" s="14">
        <v>0</v>
      </c>
      <c r="R368" s="11">
        <f t="shared" si="45"/>
        <v>0</v>
      </c>
      <c r="S368" s="14">
        <f t="shared" si="41"/>
        <v>0</v>
      </c>
    </row>
    <row r="369" spans="1:19" ht="12.75" customHeight="1" x14ac:dyDescent="0.2">
      <c r="A369" s="48"/>
      <c r="B369" s="23">
        <v>23</v>
      </c>
      <c r="C369" s="18"/>
      <c r="D369" s="18" t="s">
        <v>298</v>
      </c>
      <c r="E369" s="24">
        <f t="shared" si="46"/>
        <v>0</v>
      </c>
      <c r="G369" s="14">
        <v>0</v>
      </c>
      <c r="H369" s="13"/>
      <c r="I369" s="14">
        <v>0</v>
      </c>
      <c r="J369" s="13"/>
      <c r="K369" s="14">
        <v>0</v>
      </c>
      <c r="L369" s="13"/>
      <c r="M369" s="14">
        <v>0</v>
      </c>
      <c r="N369" s="13"/>
      <c r="O369" s="14">
        <v>0</v>
      </c>
      <c r="P369" s="13"/>
      <c r="Q369" s="14">
        <v>0</v>
      </c>
      <c r="R369" s="11">
        <f t="shared" si="45"/>
        <v>0</v>
      </c>
      <c r="S369" s="14">
        <f t="shared" si="41"/>
        <v>0</v>
      </c>
    </row>
    <row r="370" spans="1:19" ht="12.75" customHeight="1" x14ac:dyDescent="0.2">
      <c r="A370" s="48"/>
      <c r="B370" s="23">
        <v>23</v>
      </c>
      <c r="C370" s="18"/>
      <c r="D370" s="18" t="s">
        <v>299</v>
      </c>
      <c r="E370" s="24">
        <f t="shared" si="46"/>
        <v>4474</v>
      </c>
      <c r="G370" s="14">
        <v>0</v>
      </c>
      <c r="H370" s="13"/>
      <c r="I370" s="14">
        <v>4474</v>
      </c>
      <c r="J370" s="13"/>
      <c r="K370" s="14">
        <v>0</v>
      </c>
      <c r="L370" s="13"/>
      <c r="M370" s="14">
        <v>0</v>
      </c>
      <c r="N370" s="13"/>
      <c r="O370" s="14">
        <v>4474</v>
      </c>
      <c r="P370" s="13"/>
      <c r="Q370" s="14">
        <v>0</v>
      </c>
      <c r="R370" s="11">
        <f t="shared" si="45"/>
        <v>0</v>
      </c>
      <c r="S370" s="14">
        <f t="shared" si="41"/>
        <v>0</v>
      </c>
    </row>
    <row r="371" spans="1:19" ht="12.75" customHeight="1" x14ac:dyDescent="0.2">
      <c r="A371" s="48"/>
      <c r="B371" s="23">
        <v>25</v>
      </c>
      <c r="C371" s="18"/>
      <c r="D371" s="18" t="s">
        <v>152</v>
      </c>
      <c r="E371" s="24">
        <f t="shared" si="46"/>
        <v>18688395.73</v>
      </c>
      <c r="G371" s="14">
        <v>0</v>
      </c>
      <c r="H371" s="13"/>
      <c r="I371" s="14">
        <v>18642690.41</v>
      </c>
      <c r="J371" s="13"/>
      <c r="K371" s="14">
        <v>45705.32</v>
      </c>
      <c r="L371" s="13"/>
      <c r="M371" s="14">
        <v>8669833.9900000002</v>
      </c>
      <c r="N371" s="13"/>
      <c r="O371" s="14">
        <v>10130761.939999999</v>
      </c>
      <c r="P371" s="13"/>
      <c r="Q371" s="14">
        <v>112200.2</v>
      </c>
      <c r="R371" s="11">
        <f t="shared" si="45"/>
        <v>-224400.39999999927</v>
      </c>
      <c r="S371" s="14">
        <f t="shared" si="41"/>
        <v>7.4214767664670944E-10</v>
      </c>
    </row>
    <row r="372" spans="1:19" ht="12.75" customHeight="1" x14ac:dyDescent="0.2">
      <c r="A372" s="48"/>
      <c r="B372" s="23">
        <v>26</v>
      </c>
      <c r="C372" s="18"/>
      <c r="D372" s="18" t="s">
        <v>153</v>
      </c>
      <c r="E372" s="24">
        <f t="shared" si="46"/>
        <v>6218828.6800000006</v>
      </c>
      <c r="G372" s="14">
        <v>5885663.6500000004</v>
      </c>
      <c r="H372" s="13"/>
      <c r="I372" s="14">
        <v>284398.62</v>
      </c>
      <c r="J372" s="13"/>
      <c r="K372" s="14">
        <v>48766.41</v>
      </c>
      <c r="L372" s="13"/>
      <c r="M372" s="14">
        <v>3275724.59</v>
      </c>
      <c r="N372" s="13"/>
      <c r="O372" s="14">
        <v>2936793.34</v>
      </c>
      <c r="P372" s="13"/>
      <c r="Q372" s="14">
        <v>-6310.75</v>
      </c>
      <c r="R372" s="11">
        <f t="shared" si="45"/>
        <v>12621.500000000931</v>
      </c>
      <c r="S372" s="14">
        <f t="shared" si="41"/>
        <v>9.3132257461547852E-10</v>
      </c>
    </row>
    <row r="373" spans="1:19" ht="12.75" customHeight="1" x14ac:dyDescent="0.2">
      <c r="A373" s="48"/>
      <c r="B373" s="23">
        <v>27</v>
      </c>
      <c r="C373" s="18"/>
      <c r="D373" s="18" t="s">
        <v>154</v>
      </c>
      <c r="E373" s="24">
        <f t="shared" si="46"/>
        <v>1191100.8399999999</v>
      </c>
      <c r="G373" s="14">
        <v>0</v>
      </c>
      <c r="H373" s="13"/>
      <c r="I373" s="14">
        <v>1177392.19</v>
      </c>
      <c r="J373" s="13"/>
      <c r="K373" s="14">
        <v>13708.65</v>
      </c>
      <c r="L373" s="13"/>
      <c r="M373" s="14">
        <v>741541.85</v>
      </c>
      <c r="N373" s="13"/>
      <c r="O373" s="14">
        <v>449558.99</v>
      </c>
      <c r="P373" s="13"/>
      <c r="Q373" s="14">
        <v>0</v>
      </c>
      <c r="R373" s="11">
        <f t="shared" si="45"/>
        <v>-1.1641532182693481E-10</v>
      </c>
      <c r="S373" s="14">
        <f t="shared" si="41"/>
        <v>-1.1641532182693481E-10</v>
      </c>
    </row>
    <row r="374" spans="1:19" ht="12.75" customHeight="1" x14ac:dyDescent="0.2">
      <c r="A374" s="48"/>
      <c r="B374" s="23">
        <v>29</v>
      </c>
      <c r="C374" s="17" t="s">
        <v>155</v>
      </c>
      <c r="D374" s="17"/>
      <c r="E374" s="24">
        <f t="shared" si="46"/>
        <v>7743.5700000000006</v>
      </c>
      <c r="G374" s="14">
        <v>1240.8</v>
      </c>
      <c r="H374" s="13"/>
      <c r="I374" s="14">
        <v>6502.77</v>
      </c>
      <c r="J374" s="13"/>
      <c r="K374" s="14">
        <v>0</v>
      </c>
      <c r="L374" s="13"/>
      <c r="M374" s="14">
        <v>1698</v>
      </c>
      <c r="N374" s="13"/>
      <c r="O374" s="14">
        <v>6045.57</v>
      </c>
      <c r="P374" s="13"/>
      <c r="Q374" s="14">
        <v>0</v>
      </c>
      <c r="R374" s="11">
        <f t="shared" si="45"/>
        <v>9.0949470177292824E-13</v>
      </c>
      <c r="S374" s="14">
        <f t="shared" si="41"/>
        <v>9.0949470177292824E-13</v>
      </c>
    </row>
    <row r="375" spans="1:19" ht="12.75" customHeight="1" x14ac:dyDescent="0.2">
      <c r="A375" s="48"/>
      <c r="C375" s="17" t="s">
        <v>291</v>
      </c>
      <c r="D375" s="17"/>
      <c r="E375" s="24">
        <f t="shared" si="46"/>
        <v>-21140.79</v>
      </c>
      <c r="G375" s="14" t="s">
        <v>19</v>
      </c>
      <c r="H375" s="13"/>
      <c r="I375" s="14">
        <v>-21140.79</v>
      </c>
      <c r="J375" s="13"/>
      <c r="K375" s="14" t="s">
        <v>19</v>
      </c>
      <c r="L375" s="13"/>
      <c r="M375" s="14" t="s">
        <v>19</v>
      </c>
      <c r="N375" s="13"/>
      <c r="O375" s="14">
        <v>-21140.79</v>
      </c>
      <c r="P375" s="13"/>
      <c r="Q375" s="14">
        <v>0</v>
      </c>
      <c r="R375" s="11" t="e">
        <f t="shared" si="45"/>
        <v>#VALUE!</v>
      </c>
      <c r="S375" s="14" t="e">
        <f t="shared" si="41"/>
        <v>#VALUE!</v>
      </c>
    </row>
    <row r="376" spans="1:19" ht="12.75" customHeight="1" x14ac:dyDescent="0.2">
      <c r="A376" s="48"/>
      <c r="B376" s="23">
        <v>30</v>
      </c>
      <c r="C376" s="17" t="s">
        <v>100</v>
      </c>
      <c r="D376" s="17"/>
      <c r="E376" s="24">
        <f t="shared" si="46"/>
        <v>83522.460000000006</v>
      </c>
      <c r="G376" s="14">
        <v>26245.63</v>
      </c>
      <c r="H376" s="13"/>
      <c r="I376" s="14">
        <v>58633.51</v>
      </c>
      <c r="J376" s="13"/>
      <c r="K376" s="14">
        <v>-1356.68</v>
      </c>
      <c r="L376" s="13"/>
      <c r="M376" s="14">
        <v>84888.98</v>
      </c>
      <c r="N376" s="13"/>
      <c r="O376" s="14">
        <v>-1366.52</v>
      </c>
      <c r="P376" s="13"/>
      <c r="Q376" s="14">
        <v>0</v>
      </c>
      <c r="R376" s="11">
        <f t="shared" si="45"/>
        <v>1.0459189070388675E-11</v>
      </c>
      <c r="S376" s="14">
        <f t="shared" si="41"/>
        <v>1.0459189070388675E-11</v>
      </c>
    </row>
    <row r="377" spans="1:19" ht="12.75" customHeight="1" x14ac:dyDescent="0.2">
      <c r="A377" s="48"/>
      <c r="B377" s="23">
        <v>31</v>
      </c>
      <c r="C377" s="17" t="s">
        <v>101</v>
      </c>
      <c r="D377" s="17"/>
      <c r="E377" s="16">
        <f>G377+I377+K377</f>
        <v>0</v>
      </c>
      <c r="G377" s="15">
        <v>-1321767.18</v>
      </c>
      <c r="H377" s="13"/>
      <c r="I377" s="15">
        <v>1321767.18</v>
      </c>
      <c r="J377" s="13"/>
      <c r="K377" s="15">
        <v>0</v>
      </c>
      <c r="L377" s="13"/>
      <c r="M377" s="15">
        <v>0</v>
      </c>
      <c r="N377" s="13"/>
      <c r="O377" s="15">
        <v>0</v>
      </c>
      <c r="P377" s="13"/>
      <c r="Q377" s="15">
        <v>0</v>
      </c>
      <c r="R377" s="11">
        <f>E377-M377-O377-Q377</f>
        <v>0</v>
      </c>
      <c r="S377" s="14">
        <f t="shared" si="41"/>
        <v>0</v>
      </c>
    </row>
    <row r="378" spans="1:19" ht="12.75" customHeight="1" x14ac:dyDescent="0.2">
      <c r="A378" s="48"/>
    </row>
    <row r="379" spans="1:19" ht="12.75" customHeight="1" x14ac:dyDescent="0.2">
      <c r="A379" s="18"/>
      <c r="B379" s="18"/>
      <c r="C379" s="18"/>
      <c r="D379" s="17" t="s">
        <v>156</v>
      </c>
      <c r="E379" s="19">
        <f>SUM(E341:E377)</f>
        <v>100430818.91999999</v>
      </c>
      <c r="G379" s="19">
        <f>SUM(G341:G377)</f>
        <v>6587822.5600000005</v>
      </c>
      <c r="I379" s="19">
        <f>SUM(I341:I377)</f>
        <v>91516139.200000018</v>
      </c>
      <c r="K379" s="19">
        <f>SUM(K341:K377)</f>
        <v>2326857.1599999992</v>
      </c>
      <c r="M379" s="19">
        <f>SUM(M341:M377)</f>
        <v>51257751.480000004</v>
      </c>
      <c r="O379" s="19">
        <f>SUM(O341:O377)</f>
        <v>49551957.170000002</v>
      </c>
      <c r="Q379" s="19">
        <f>SUM(Q341:Q377)</f>
        <v>378885.73</v>
      </c>
      <c r="R379" s="11">
        <f>E379-M379-O379-Q379</f>
        <v>-757775.46000001905</v>
      </c>
      <c r="S379" s="14">
        <f>E379-M379-O379+Q379</f>
        <v>-4.0000000190921128</v>
      </c>
    </row>
    <row r="380" spans="1:19" ht="12.75" customHeight="1" x14ac:dyDescent="0.2">
      <c r="A380" s="17"/>
      <c r="E380" s="49"/>
      <c r="G380" s="49"/>
      <c r="I380" s="49"/>
      <c r="K380" s="49"/>
      <c r="M380" s="49"/>
      <c r="O380" s="49"/>
      <c r="Q380" s="49"/>
    </row>
    <row r="381" spans="1:19" ht="12.75" customHeight="1" x14ac:dyDescent="0.2">
      <c r="A381" s="3" t="s">
        <v>157</v>
      </c>
    </row>
    <row r="382" spans="1:19" ht="12.75" customHeight="1" x14ac:dyDescent="0.2">
      <c r="A382" s="48"/>
    </row>
    <row r="383" spans="1:19" ht="12.75" customHeight="1" x14ac:dyDescent="0.2">
      <c r="B383" s="23">
        <v>1</v>
      </c>
      <c r="C383" s="48" t="s">
        <v>158</v>
      </c>
      <c r="D383" s="48"/>
      <c r="E383" s="24">
        <f>SUM(G383:K383)</f>
        <v>2868596.7100000004</v>
      </c>
      <c r="G383" s="14">
        <v>2177449.48</v>
      </c>
      <c r="H383" s="13"/>
      <c r="I383" s="14">
        <v>637477.01</v>
      </c>
      <c r="J383" s="13"/>
      <c r="K383" s="14">
        <v>53670.22</v>
      </c>
      <c r="L383" s="13"/>
      <c r="M383" s="14">
        <v>1449795.97</v>
      </c>
      <c r="N383" s="13"/>
      <c r="O383" s="14">
        <v>1417654.24</v>
      </c>
      <c r="P383" s="13"/>
      <c r="Q383" s="14">
        <v>-1146.5</v>
      </c>
      <c r="R383" s="11">
        <f>E383-M383-O383-Q383</f>
        <v>2293.0000000004657</v>
      </c>
      <c r="S383" s="14">
        <f t="shared" ref="S383:S430" si="47">E383-M383-O383+Q383</f>
        <v>4.6566128730773926E-10</v>
      </c>
    </row>
    <row r="384" spans="1:19" ht="12.75" customHeight="1" x14ac:dyDescent="0.2">
      <c r="B384" s="23">
        <v>2</v>
      </c>
      <c r="C384" s="17" t="s">
        <v>219</v>
      </c>
      <c r="D384" s="17"/>
      <c r="E384" s="24">
        <f>SUM(G384:K384)</f>
        <v>2658922.5</v>
      </c>
      <c r="G384" s="14">
        <v>2645944.0699999998</v>
      </c>
      <c r="H384" s="13"/>
      <c r="I384" s="14">
        <v>12978.43</v>
      </c>
      <c r="J384" s="13"/>
      <c r="K384" s="14">
        <v>0</v>
      </c>
      <c r="L384" s="13"/>
      <c r="M384" s="14">
        <v>1901671.85</v>
      </c>
      <c r="N384" s="13"/>
      <c r="O384" s="14">
        <v>757060.65</v>
      </c>
      <c r="P384" s="13"/>
      <c r="Q384" s="14">
        <v>-190</v>
      </c>
      <c r="R384" s="11">
        <f>E384-M384-O384-Q384</f>
        <v>379.99999999988358</v>
      </c>
      <c r="S384" s="14">
        <f t="shared" si="47"/>
        <v>-1.1641532182693481E-10</v>
      </c>
    </row>
    <row r="385" spans="2:19" ht="12.75" customHeight="1" x14ac:dyDescent="0.2">
      <c r="C385" s="17" t="s">
        <v>248</v>
      </c>
      <c r="D385" s="17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S385" s="14">
        <f t="shared" si="47"/>
        <v>0</v>
      </c>
    </row>
    <row r="386" spans="2:19" ht="12.75" customHeight="1" x14ac:dyDescent="0.2">
      <c r="C386" s="17"/>
      <c r="D386" s="17" t="s">
        <v>249</v>
      </c>
      <c r="E386" s="24">
        <f>SUM(G386:K386)</f>
        <v>1565125.84</v>
      </c>
      <c r="G386" s="14">
        <v>1275164.32</v>
      </c>
      <c r="H386" s="13"/>
      <c r="I386" s="14">
        <v>289961.52</v>
      </c>
      <c r="J386" s="13"/>
      <c r="K386" s="14">
        <v>0</v>
      </c>
      <c r="L386" s="13"/>
      <c r="M386" s="14">
        <v>760154.3</v>
      </c>
      <c r="N386" s="13"/>
      <c r="O386" s="14">
        <v>804891.54</v>
      </c>
      <c r="P386" s="13"/>
      <c r="Q386" s="14">
        <v>-80</v>
      </c>
      <c r="R386" s="11">
        <f>E386-M386-O386-Q386</f>
        <v>160</v>
      </c>
      <c r="S386" s="14">
        <f t="shared" si="47"/>
        <v>0</v>
      </c>
    </row>
    <row r="387" spans="2:19" ht="12.75" customHeight="1" x14ac:dyDescent="0.2">
      <c r="B387" s="23">
        <v>3</v>
      </c>
      <c r="C387" s="17" t="s">
        <v>159</v>
      </c>
      <c r="D387" s="17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S387" s="14">
        <f t="shared" si="47"/>
        <v>0</v>
      </c>
    </row>
    <row r="388" spans="2:19" ht="12.75" customHeight="1" x14ac:dyDescent="0.2">
      <c r="B388" s="23">
        <v>4</v>
      </c>
      <c r="C388" s="18"/>
      <c r="D388" s="17" t="s">
        <v>142</v>
      </c>
      <c r="E388" s="24">
        <f>SUM(G388:K388)</f>
        <v>1591282.24</v>
      </c>
      <c r="G388" s="14">
        <v>868341.27</v>
      </c>
      <c r="H388" s="13"/>
      <c r="I388" s="14">
        <v>689283.31</v>
      </c>
      <c r="J388" s="13"/>
      <c r="K388" s="14">
        <v>33657.660000000003</v>
      </c>
      <c r="L388" s="13"/>
      <c r="M388" s="14">
        <v>597143.47</v>
      </c>
      <c r="N388" s="13"/>
      <c r="O388" s="14">
        <v>1088759.3500000001</v>
      </c>
      <c r="P388" s="13"/>
      <c r="Q388" s="14">
        <v>94619.58</v>
      </c>
      <c r="R388" s="11">
        <f>E388-M388-O388-Q388</f>
        <v>-189240.16000000009</v>
      </c>
      <c r="S388" s="14">
        <f t="shared" si="47"/>
        <v>-1.0000000000727596</v>
      </c>
    </row>
    <row r="389" spans="2:19" ht="12.75" customHeight="1" x14ac:dyDescent="0.2">
      <c r="B389" s="23">
        <v>5</v>
      </c>
      <c r="C389" s="17" t="s">
        <v>160</v>
      </c>
      <c r="D389" s="17"/>
      <c r="P389" s="58"/>
      <c r="S389" s="14">
        <f t="shared" si="47"/>
        <v>0</v>
      </c>
    </row>
    <row r="390" spans="2:19" ht="12.75" customHeight="1" x14ac:dyDescent="0.2">
      <c r="B390" s="23">
        <v>6</v>
      </c>
      <c r="C390" s="18"/>
      <c r="D390" s="17" t="s">
        <v>161</v>
      </c>
      <c r="E390" s="24">
        <f>SUM(G390:K390)</f>
        <v>2205207.25</v>
      </c>
      <c r="G390" s="14">
        <v>1684313.78</v>
      </c>
      <c r="H390" s="13"/>
      <c r="I390" s="14">
        <v>133784.35999999999</v>
      </c>
      <c r="J390" s="13"/>
      <c r="K390" s="14">
        <v>387109.11</v>
      </c>
      <c r="L390" s="13"/>
      <c r="M390" s="14">
        <v>1066751.8899999999</v>
      </c>
      <c r="N390" s="13"/>
      <c r="O390" s="14">
        <v>1137670.3600000001</v>
      </c>
      <c r="P390" s="13"/>
      <c r="Q390" s="14">
        <v>-785</v>
      </c>
      <c r="R390" s="11">
        <f>E390-M390-O390-Q390</f>
        <v>1570</v>
      </c>
      <c r="S390" s="14">
        <f t="shared" si="47"/>
        <v>0</v>
      </c>
    </row>
    <row r="391" spans="2:19" ht="12.75" customHeight="1" x14ac:dyDescent="0.2">
      <c r="B391" s="23">
        <v>7</v>
      </c>
      <c r="C391" s="17" t="s">
        <v>162</v>
      </c>
      <c r="D391" s="17"/>
      <c r="E391" s="24">
        <f t="shared" ref="E391:E408" si="48">SUM(G391:K391)</f>
        <v>893487.41</v>
      </c>
      <c r="G391" s="14">
        <v>892487.41</v>
      </c>
      <c r="H391" s="13"/>
      <c r="I391" s="14">
        <v>0</v>
      </c>
      <c r="J391" s="13"/>
      <c r="K391" s="14">
        <v>1000</v>
      </c>
      <c r="L391" s="13"/>
      <c r="M391" s="14">
        <v>594975.53</v>
      </c>
      <c r="N391" s="13"/>
      <c r="O391" s="14">
        <v>298511.88</v>
      </c>
      <c r="P391" s="13"/>
      <c r="Q391" s="14">
        <v>0</v>
      </c>
      <c r="R391" s="11">
        <f t="shared" ref="R391:R408" si="49">E391-M391-O391-Q391</f>
        <v>0</v>
      </c>
      <c r="S391" s="14">
        <f t="shared" si="47"/>
        <v>0</v>
      </c>
    </row>
    <row r="392" spans="2:19" ht="12.75" customHeight="1" x14ac:dyDescent="0.2">
      <c r="B392" s="23">
        <v>8</v>
      </c>
      <c r="C392" s="17" t="s">
        <v>163</v>
      </c>
      <c r="D392" s="17"/>
      <c r="E392" s="24">
        <f t="shared" si="48"/>
        <v>1503987.99</v>
      </c>
      <c r="G392" s="14">
        <v>1503987.99</v>
      </c>
      <c r="H392" s="13"/>
      <c r="I392" s="14">
        <v>0</v>
      </c>
      <c r="J392" s="13"/>
      <c r="K392" s="14">
        <v>0</v>
      </c>
      <c r="L392" s="13"/>
      <c r="M392" s="14">
        <v>1073882.76</v>
      </c>
      <c r="N392" s="13"/>
      <c r="O392" s="14">
        <v>430105.23</v>
      </c>
      <c r="P392" s="13"/>
      <c r="Q392" s="14">
        <v>0</v>
      </c>
      <c r="R392" s="11">
        <f t="shared" si="49"/>
        <v>0</v>
      </c>
      <c r="S392" s="14">
        <f t="shared" si="47"/>
        <v>0</v>
      </c>
    </row>
    <row r="393" spans="2:19" ht="12.75" customHeight="1" x14ac:dyDescent="0.2">
      <c r="C393" s="17" t="s">
        <v>234</v>
      </c>
      <c r="D393" s="17"/>
      <c r="E393" s="24">
        <f t="shared" si="48"/>
        <v>17170.95</v>
      </c>
      <c r="G393" s="14">
        <v>7170.95</v>
      </c>
      <c r="H393" s="13"/>
      <c r="I393" s="14">
        <v>10000</v>
      </c>
      <c r="J393" s="13"/>
      <c r="K393" s="14">
        <v>0</v>
      </c>
      <c r="L393" s="13"/>
      <c r="M393" s="14">
        <v>0</v>
      </c>
      <c r="N393" s="13"/>
      <c r="O393" s="14">
        <v>17134.95</v>
      </c>
      <c r="P393" s="13"/>
      <c r="Q393" s="14">
        <v>-36</v>
      </c>
      <c r="R393" s="11">
        <f t="shared" si="49"/>
        <v>72</v>
      </c>
      <c r="S393" s="14">
        <f t="shared" si="47"/>
        <v>0</v>
      </c>
    </row>
    <row r="394" spans="2:19" ht="12.75" customHeight="1" x14ac:dyDescent="0.2">
      <c r="B394" s="23">
        <v>9</v>
      </c>
      <c r="C394" s="17" t="s">
        <v>233</v>
      </c>
      <c r="D394" s="17"/>
      <c r="E394" s="24">
        <f t="shared" si="48"/>
        <v>4458837.68</v>
      </c>
      <c r="G394" s="14">
        <v>3735732.88</v>
      </c>
      <c r="H394" s="13"/>
      <c r="I394" s="14">
        <v>719960.2</v>
      </c>
      <c r="J394" s="13"/>
      <c r="K394" s="14">
        <v>3144.6</v>
      </c>
      <c r="L394" s="13"/>
      <c r="M394" s="14">
        <v>2549985.19</v>
      </c>
      <c r="N394" s="13"/>
      <c r="O394" s="14">
        <v>1908859.49</v>
      </c>
      <c r="P394" s="13"/>
      <c r="Q394" s="14">
        <v>7</v>
      </c>
      <c r="R394" s="11">
        <f t="shared" si="49"/>
        <v>-14.000000000232831</v>
      </c>
      <c r="S394" s="14">
        <f t="shared" si="47"/>
        <v>-2.3283064365386963E-10</v>
      </c>
    </row>
    <row r="395" spans="2:19" ht="12.75" customHeight="1" x14ac:dyDescent="0.2">
      <c r="B395" s="23">
        <v>10</v>
      </c>
      <c r="C395" s="17" t="s">
        <v>164</v>
      </c>
      <c r="D395" s="17"/>
      <c r="E395" s="24">
        <f t="shared" si="48"/>
        <v>4783.26</v>
      </c>
      <c r="G395" s="14">
        <v>4783.26</v>
      </c>
      <c r="H395" s="13"/>
      <c r="I395" s="14">
        <v>0</v>
      </c>
      <c r="J395" s="13"/>
      <c r="K395" s="14">
        <v>0</v>
      </c>
      <c r="L395" s="13"/>
      <c r="M395" s="14">
        <v>0</v>
      </c>
      <c r="N395" s="13"/>
      <c r="O395" s="14">
        <v>4783.26</v>
      </c>
      <c r="P395" s="13"/>
      <c r="Q395" s="14">
        <v>0</v>
      </c>
      <c r="R395" s="11">
        <f t="shared" si="49"/>
        <v>0</v>
      </c>
      <c r="S395" s="14">
        <f t="shared" si="47"/>
        <v>0</v>
      </c>
    </row>
    <row r="396" spans="2:19" ht="12.75" customHeight="1" x14ac:dyDescent="0.2">
      <c r="B396" s="23">
        <v>11</v>
      </c>
      <c r="C396" s="17" t="s">
        <v>165</v>
      </c>
      <c r="D396" s="17"/>
      <c r="E396" s="24">
        <f t="shared" si="48"/>
        <v>3275107.48</v>
      </c>
      <c r="G396" s="14">
        <v>445591.23</v>
      </c>
      <c r="H396" s="13"/>
      <c r="I396" s="14">
        <v>2492851.7000000002</v>
      </c>
      <c r="J396" s="13"/>
      <c r="K396" s="14">
        <v>336664.55</v>
      </c>
      <c r="L396" s="13"/>
      <c r="M396" s="14">
        <v>1392929.64</v>
      </c>
      <c r="N396" s="13"/>
      <c r="O396" s="14">
        <v>1970313.34</v>
      </c>
      <c r="P396" s="13"/>
      <c r="Q396" s="14">
        <v>88135.5</v>
      </c>
      <c r="R396" s="11">
        <f t="shared" si="49"/>
        <v>-176271</v>
      </c>
      <c r="S396" s="14">
        <f t="shared" si="47"/>
        <v>0</v>
      </c>
    </row>
    <row r="397" spans="2:19" ht="12.75" customHeight="1" x14ac:dyDescent="0.2">
      <c r="B397" s="23">
        <v>12</v>
      </c>
      <c r="C397" s="17" t="s">
        <v>166</v>
      </c>
      <c r="D397" s="17"/>
      <c r="E397" s="24">
        <f t="shared" si="48"/>
        <v>557914.35</v>
      </c>
      <c r="G397" s="14">
        <v>535140.41</v>
      </c>
      <c r="H397" s="13"/>
      <c r="I397" s="14">
        <v>22773.94</v>
      </c>
      <c r="J397" s="13"/>
      <c r="K397" s="14">
        <v>0</v>
      </c>
      <c r="L397" s="13"/>
      <c r="M397" s="14">
        <v>406630.15</v>
      </c>
      <c r="N397" s="13"/>
      <c r="O397" s="14">
        <v>150684.20000000001</v>
      </c>
      <c r="P397" s="13"/>
      <c r="Q397" s="14">
        <v>-600</v>
      </c>
      <c r="R397" s="11">
        <f t="shared" si="49"/>
        <v>1199.9999999999418</v>
      </c>
      <c r="S397" s="14">
        <f t="shared" si="47"/>
        <v>-5.8207660913467407E-11</v>
      </c>
    </row>
    <row r="398" spans="2:19" ht="12.75" customHeight="1" x14ac:dyDescent="0.2">
      <c r="B398" s="23">
        <v>13</v>
      </c>
      <c r="C398" s="17" t="s">
        <v>227</v>
      </c>
      <c r="D398" s="17"/>
      <c r="E398" s="24">
        <f>SUM(G398:K398)</f>
        <v>828808.23</v>
      </c>
      <c r="G398" s="14">
        <v>442298.01</v>
      </c>
      <c r="H398" s="13"/>
      <c r="I398" s="14">
        <v>386510.22</v>
      </c>
      <c r="J398" s="13"/>
      <c r="K398" s="14">
        <v>0</v>
      </c>
      <c r="L398" s="13"/>
      <c r="M398" s="14">
        <v>571873.6</v>
      </c>
      <c r="N398" s="13"/>
      <c r="O398" s="14">
        <v>256874.63</v>
      </c>
      <c r="P398" s="13"/>
      <c r="Q398" s="14">
        <v>-60</v>
      </c>
      <c r="R398" s="11">
        <f t="shared" si="49"/>
        <v>120</v>
      </c>
      <c r="S398" s="14">
        <f t="shared" si="47"/>
        <v>0</v>
      </c>
    </row>
    <row r="399" spans="2:19" ht="12.75" customHeight="1" x14ac:dyDescent="0.2">
      <c r="B399" s="23">
        <v>15</v>
      </c>
      <c r="C399" s="17" t="s">
        <v>167</v>
      </c>
      <c r="D399" s="17"/>
      <c r="E399" s="24">
        <f t="shared" si="48"/>
        <v>670126.03000000014</v>
      </c>
      <c r="G399" s="14">
        <v>544351.03</v>
      </c>
      <c r="H399" s="13"/>
      <c r="I399" s="14">
        <v>124991.32</v>
      </c>
      <c r="J399" s="13"/>
      <c r="K399" s="14">
        <v>783.68</v>
      </c>
      <c r="L399" s="13"/>
      <c r="M399" s="14">
        <v>485464.89</v>
      </c>
      <c r="N399" s="13"/>
      <c r="O399" s="14">
        <v>331350.56</v>
      </c>
      <c r="P399" s="13"/>
      <c r="Q399" s="14">
        <v>146689.42000000001</v>
      </c>
      <c r="R399" s="11">
        <f t="shared" si="49"/>
        <v>-293378.83999999985</v>
      </c>
      <c r="S399" s="14">
        <f t="shared" si="47"/>
        <v>0</v>
      </c>
    </row>
    <row r="400" spans="2:19" ht="12.75" customHeight="1" x14ac:dyDescent="0.2">
      <c r="B400" s="23">
        <v>16</v>
      </c>
      <c r="C400" s="17" t="s">
        <v>168</v>
      </c>
      <c r="D400" s="17"/>
      <c r="E400" s="24">
        <f t="shared" si="48"/>
        <v>3214813.7199999997</v>
      </c>
      <c r="G400" s="14">
        <v>3103787.15</v>
      </c>
      <c r="H400" s="13"/>
      <c r="I400" s="14">
        <v>111026.57</v>
      </c>
      <c r="J400" s="13"/>
      <c r="K400" s="14">
        <v>0</v>
      </c>
      <c r="L400" s="13"/>
      <c r="M400" s="14">
        <v>2109648.62</v>
      </c>
      <c r="N400" s="13"/>
      <c r="O400" s="14">
        <v>1105097.1000000001</v>
      </c>
      <c r="P400" s="13"/>
      <c r="Q400" s="14">
        <v>-68</v>
      </c>
      <c r="R400" s="11">
        <f t="shared" si="49"/>
        <v>135.99999999953434</v>
      </c>
      <c r="S400" s="14">
        <f t="shared" si="47"/>
        <v>-4.6566128730773926E-10</v>
      </c>
    </row>
    <row r="401" spans="2:19" ht="12.75" customHeight="1" x14ac:dyDescent="0.2">
      <c r="B401" s="23">
        <v>17</v>
      </c>
      <c r="C401" s="17" t="s">
        <v>215</v>
      </c>
      <c r="D401" s="17"/>
      <c r="E401" s="24">
        <f t="shared" si="48"/>
        <v>-1860593.7200000002</v>
      </c>
      <c r="G401" s="14">
        <v>637915.84</v>
      </c>
      <c r="H401" s="13"/>
      <c r="I401" s="14">
        <v>-2498509.56</v>
      </c>
      <c r="J401" s="13"/>
      <c r="K401" s="14">
        <v>0</v>
      </c>
      <c r="L401" s="13"/>
      <c r="M401" s="14">
        <v>114338.18</v>
      </c>
      <c r="N401" s="13"/>
      <c r="O401" s="14">
        <v>548776.65</v>
      </c>
      <c r="P401" s="13"/>
      <c r="Q401" s="14">
        <v>2523708.5499999998</v>
      </c>
      <c r="R401" s="11">
        <f t="shared" si="49"/>
        <v>-5047417.0999999996</v>
      </c>
      <c r="S401" s="14">
        <f t="shared" si="47"/>
        <v>0</v>
      </c>
    </row>
    <row r="402" spans="2:19" ht="12.75" customHeight="1" x14ac:dyDescent="0.2">
      <c r="B402" s="23">
        <v>18</v>
      </c>
      <c r="C402" s="17" t="s">
        <v>277</v>
      </c>
      <c r="D402" s="17"/>
      <c r="E402" s="24">
        <f>SUM(G402:K402)</f>
        <v>-8416011.9100000001</v>
      </c>
      <c r="G402" s="14">
        <v>0</v>
      </c>
      <c r="H402" s="13"/>
      <c r="I402" s="14">
        <v>-8416011.9100000001</v>
      </c>
      <c r="J402" s="13"/>
      <c r="K402" s="14">
        <v>0</v>
      </c>
      <c r="L402" s="13"/>
      <c r="M402" s="14">
        <v>0</v>
      </c>
      <c r="N402" s="13"/>
      <c r="O402" s="14">
        <v>545614.29</v>
      </c>
      <c r="P402" s="13"/>
      <c r="Q402" s="14">
        <v>8961626.1999999993</v>
      </c>
      <c r="R402" s="11">
        <f>E402-M402-O402-Q402</f>
        <v>-17923252.399999999</v>
      </c>
      <c r="S402" s="14">
        <f t="shared" si="47"/>
        <v>0</v>
      </c>
    </row>
    <row r="403" spans="2:19" ht="12.75" customHeight="1" x14ac:dyDescent="0.2">
      <c r="B403" s="23">
        <v>18</v>
      </c>
      <c r="C403" s="17" t="s">
        <v>216</v>
      </c>
      <c r="D403" s="17"/>
      <c r="E403" s="24">
        <f t="shared" si="48"/>
        <v>147458.90000000002</v>
      </c>
      <c r="G403" s="14">
        <v>154913.42000000001</v>
      </c>
      <c r="H403" s="13"/>
      <c r="I403" s="14">
        <v>-7924.62</v>
      </c>
      <c r="J403" s="13"/>
      <c r="K403" s="14">
        <v>470.1</v>
      </c>
      <c r="L403" s="13"/>
      <c r="M403" s="14">
        <v>163990.07999999999</v>
      </c>
      <c r="N403" s="13"/>
      <c r="O403" s="14">
        <v>89985.52</v>
      </c>
      <c r="P403" s="13"/>
      <c r="Q403" s="14">
        <v>106516.7</v>
      </c>
      <c r="R403" s="11">
        <f t="shared" si="49"/>
        <v>-213033.39999999997</v>
      </c>
      <c r="S403" s="14">
        <f t="shared" si="47"/>
        <v>0</v>
      </c>
    </row>
    <row r="404" spans="2:19" ht="12.75" customHeight="1" x14ac:dyDescent="0.2">
      <c r="B404" s="23">
        <v>19</v>
      </c>
      <c r="C404" s="17" t="s">
        <v>172</v>
      </c>
      <c r="D404" s="17"/>
      <c r="E404" s="24">
        <f t="shared" si="48"/>
        <v>177153.77000000002</v>
      </c>
      <c r="G404" s="14">
        <v>91521.11</v>
      </c>
      <c r="H404" s="13"/>
      <c r="I404" s="14">
        <v>85632.66</v>
      </c>
      <c r="J404" s="13"/>
      <c r="K404" s="14">
        <v>0</v>
      </c>
      <c r="L404" s="13"/>
      <c r="M404" s="14">
        <v>98877.04</v>
      </c>
      <c r="N404" s="13"/>
      <c r="O404" s="14">
        <v>78276.73</v>
      </c>
      <c r="P404" s="13"/>
      <c r="Q404" s="14">
        <v>0</v>
      </c>
      <c r="R404" s="11">
        <f t="shared" si="49"/>
        <v>2.9103830456733704E-11</v>
      </c>
      <c r="S404" s="14">
        <f t="shared" si="47"/>
        <v>2.9103830456733704E-11</v>
      </c>
    </row>
    <row r="405" spans="2:19" ht="12.75" customHeight="1" x14ac:dyDescent="0.2">
      <c r="B405" s="23">
        <v>20</v>
      </c>
      <c r="C405" s="17" t="s">
        <v>212</v>
      </c>
      <c r="D405" s="17"/>
      <c r="E405" s="24">
        <f t="shared" si="48"/>
        <v>457653.78</v>
      </c>
      <c r="G405" s="14">
        <v>457978.96</v>
      </c>
      <c r="H405" s="13"/>
      <c r="I405" s="14">
        <v>-325.18</v>
      </c>
      <c r="J405" s="13"/>
      <c r="K405" s="14">
        <v>0</v>
      </c>
      <c r="L405" s="13"/>
      <c r="M405" s="14">
        <v>314593.37</v>
      </c>
      <c r="N405" s="13"/>
      <c r="O405" s="14">
        <v>143060.41</v>
      </c>
      <c r="P405" s="13"/>
      <c r="Q405" s="14">
        <v>0</v>
      </c>
      <c r="R405" s="11">
        <f t="shared" si="49"/>
        <v>2.9103830456733704E-11</v>
      </c>
      <c r="S405" s="14">
        <f t="shared" si="47"/>
        <v>2.9103830456733704E-11</v>
      </c>
    </row>
    <row r="406" spans="2:19" ht="12.75" customHeight="1" x14ac:dyDescent="0.2">
      <c r="B406" s="23">
        <v>21</v>
      </c>
      <c r="C406" s="17" t="s">
        <v>173</v>
      </c>
      <c r="D406" s="17"/>
      <c r="E406" s="24">
        <f t="shared" si="48"/>
        <v>12268387.210000001</v>
      </c>
      <c r="G406" s="14">
        <v>5403225.3600000003</v>
      </c>
      <c r="H406" s="13"/>
      <c r="I406" s="14">
        <v>5044881.9400000004</v>
      </c>
      <c r="J406" s="13"/>
      <c r="K406" s="14">
        <v>1820279.91</v>
      </c>
      <c r="L406" s="13"/>
      <c r="M406" s="14">
        <v>7372784.1299999999</v>
      </c>
      <c r="N406" s="13"/>
      <c r="O406" s="14">
        <v>4853550.8499999996</v>
      </c>
      <c r="P406" s="13"/>
      <c r="Q406" s="14">
        <v>-42052.23</v>
      </c>
      <c r="R406" s="11">
        <f t="shared" si="49"/>
        <v>84104.460000001389</v>
      </c>
      <c r="S406" s="14">
        <f t="shared" si="47"/>
        <v>1.3751559890806675E-9</v>
      </c>
    </row>
    <row r="407" spans="2:19" ht="12.75" customHeight="1" x14ac:dyDescent="0.2">
      <c r="B407" s="23">
        <v>22</v>
      </c>
      <c r="C407" s="17" t="s">
        <v>174</v>
      </c>
      <c r="D407" s="17"/>
      <c r="E407" s="24">
        <f t="shared" si="48"/>
        <v>3057363.5600000005</v>
      </c>
      <c r="G407" s="14">
        <v>824457.76</v>
      </c>
      <c r="H407" s="13"/>
      <c r="I407" s="14">
        <v>2232817.6</v>
      </c>
      <c r="J407" s="13"/>
      <c r="K407" s="14">
        <v>88.2</v>
      </c>
      <c r="L407" s="13"/>
      <c r="M407" s="14">
        <v>2023314.92</v>
      </c>
      <c r="N407" s="13"/>
      <c r="O407" s="14">
        <v>1448714.91</v>
      </c>
      <c r="P407" s="13"/>
      <c r="Q407" s="14">
        <v>414666.27</v>
      </c>
      <c r="R407" s="11">
        <f t="shared" si="49"/>
        <v>-829332.53999999934</v>
      </c>
      <c r="S407" s="14">
        <f t="shared" si="47"/>
        <v>6.9849193096160889E-10</v>
      </c>
    </row>
    <row r="408" spans="2:19" ht="12.75" customHeight="1" x14ac:dyDescent="0.2">
      <c r="B408" s="23">
        <v>23</v>
      </c>
      <c r="C408" s="17" t="s">
        <v>175</v>
      </c>
      <c r="D408" s="17"/>
      <c r="E408" s="24">
        <f t="shared" si="48"/>
        <v>3214921.8000000003</v>
      </c>
      <c r="G408" s="14">
        <v>2191367.58</v>
      </c>
      <c r="H408" s="13"/>
      <c r="I408" s="14">
        <v>1016699.7</v>
      </c>
      <c r="J408" s="13"/>
      <c r="K408" s="14">
        <v>6854.52</v>
      </c>
      <c r="L408" s="13"/>
      <c r="M408" s="14">
        <v>2157857.4700000002</v>
      </c>
      <c r="N408" s="13"/>
      <c r="O408" s="14">
        <v>1435413.47</v>
      </c>
      <c r="P408" s="13"/>
      <c r="Q408" s="14">
        <v>378349.14</v>
      </c>
      <c r="R408" s="11">
        <f t="shared" si="49"/>
        <v>-756698.27999999991</v>
      </c>
      <c r="S408" s="14">
        <f t="shared" si="47"/>
        <v>0</v>
      </c>
    </row>
    <row r="409" spans="2:19" ht="12.75" customHeight="1" x14ac:dyDescent="0.2">
      <c r="B409" s="23">
        <v>24</v>
      </c>
      <c r="C409" s="17" t="s">
        <v>176</v>
      </c>
      <c r="D409" s="17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S409" s="14">
        <f t="shared" si="47"/>
        <v>0</v>
      </c>
    </row>
    <row r="410" spans="2:19" ht="12.75" customHeight="1" x14ac:dyDescent="0.2">
      <c r="B410" s="23">
        <v>26</v>
      </c>
      <c r="C410" s="18"/>
      <c r="D410" s="17" t="s">
        <v>178</v>
      </c>
      <c r="E410" s="24">
        <f t="shared" ref="E410:E428" si="50">SUM(G410:K410)</f>
        <v>143.05000000000001</v>
      </c>
      <c r="G410" s="14">
        <v>143.05000000000001</v>
      </c>
      <c r="H410" s="13"/>
      <c r="I410" s="14">
        <v>0</v>
      </c>
      <c r="J410" s="13"/>
      <c r="K410" s="14">
        <v>0</v>
      </c>
      <c r="L410" s="13"/>
      <c r="M410" s="14">
        <v>0</v>
      </c>
      <c r="N410" s="13"/>
      <c r="O410" s="14">
        <v>143.05000000000001</v>
      </c>
      <c r="P410" s="13"/>
      <c r="Q410" s="14">
        <v>0</v>
      </c>
      <c r="R410" s="11">
        <f t="shared" ref="R410:R428" si="51">E410-M410-O410-Q410</f>
        <v>0</v>
      </c>
      <c r="S410" s="14">
        <f t="shared" si="47"/>
        <v>0</v>
      </c>
    </row>
    <row r="411" spans="2:19" ht="12.75" customHeight="1" x14ac:dyDescent="0.2">
      <c r="B411" s="23">
        <v>27</v>
      </c>
      <c r="C411" s="17"/>
      <c r="D411" s="17" t="s">
        <v>179</v>
      </c>
      <c r="E411" s="24">
        <f t="shared" si="50"/>
        <v>1142917.97</v>
      </c>
      <c r="G411" s="14">
        <v>1103054.44</v>
      </c>
      <c r="H411" s="13"/>
      <c r="I411" s="14">
        <v>39863.53</v>
      </c>
      <c r="J411" s="13"/>
      <c r="K411" s="14">
        <v>0</v>
      </c>
      <c r="L411" s="13"/>
      <c r="M411" s="14">
        <v>3342242.3</v>
      </c>
      <c r="N411" s="13"/>
      <c r="O411" s="14">
        <v>1848569.7</v>
      </c>
      <c r="P411" s="13"/>
      <c r="Q411" s="14">
        <v>4047894.03</v>
      </c>
      <c r="R411" s="11">
        <f t="shared" si="51"/>
        <v>-8095788.0600000005</v>
      </c>
      <c r="S411" s="14">
        <f t="shared" si="47"/>
        <v>0</v>
      </c>
    </row>
    <row r="412" spans="2:19" ht="12.75" customHeight="1" x14ac:dyDescent="0.2">
      <c r="B412" s="23">
        <v>28</v>
      </c>
      <c r="C412" s="17" t="s">
        <v>184</v>
      </c>
      <c r="D412" s="17"/>
      <c r="E412" s="24">
        <f t="shared" si="50"/>
        <v>2643203.5299999998</v>
      </c>
      <c r="G412" s="14">
        <v>1968950.15</v>
      </c>
      <c r="H412" s="13"/>
      <c r="I412" s="14">
        <v>674253.38</v>
      </c>
      <c r="J412" s="13"/>
      <c r="K412" s="14">
        <v>0</v>
      </c>
      <c r="L412" s="13"/>
      <c r="M412" s="14">
        <v>0</v>
      </c>
      <c r="N412" s="13"/>
      <c r="O412" s="14">
        <v>2643203.5299999998</v>
      </c>
      <c r="P412" s="13"/>
      <c r="Q412" s="14">
        <v>0</v>
      </c>
      <c r="R412" s="11">
        <f t="shared" si="51"/>
        <v>0</v>
      </c>
      <c r="S412" s="14">
        <f t="shared" si="47"/>
        <v>0</v>
      </c>
    </row>
    <row r="413" spans="2:19" ht="12.75" customHeight="1" x14ac:dyDescent="0.2">
      <c r="B413" s="23">
        <v>28</v>
      </c>
      <c r="C413" s="17" t="s">
        <v>292</v>
      </c>
      <c r="D413" s="17"/>
      <c r="E413" s="24">
        <f t="shared" ref="E413" si="52">SUM(G413:K413)</f>
        <v>169732.47</v>
      </c>
      <c r="G413" s="14">
        <v>121468.23</v>
      </c>
      <c r="H413" s="13"/>
      <c r="I413" s="14">
        <v>48264.24</v>
      </c>
      <c r="J413" s="13"/>
      <c r="K413" s="14">
        <v>0</v>
      </c>
      <c r="L413" s="13"/>
      <c r="M413" s="14">
        <v>114080.29</v>
      </c>
      <c r="N413" s="13"/>
      <c r="O413" s="14">
        <v>55652.18</v>
      </c>
      <c r="P413" s="13"/>
      <c r="Q413" s="14">
        <v>0</v>
      </c>
      <c r="R413" s="11">
        <f t="shared" si="51"/>
        <v>7.2759576141834259E-12</v>
      </c>
      <c r="S413" s="14">
        <f t="shared" si="47"/>
        <v>7.2759576141834259E-12</v>
      </c>
    </row>
    <row r="414" spans="2:19" ht="12.75" customHeight="1" x14ac:dyDescent="0.2">
      <c r="B414" s="23">
        <v>30</v>
      </c>
      <c r="C414" s="17" t="s">
        <v>169</v>
      </c>
      <c r="D414" s="17"/>
      <c r="E414" s="24">
        <f t="shared" si="50"/>
        <v>524256.23</v>
      </c>
      <c r="G414" s="14">
        <v>434542.79</v>
      </c>
      <c r="H414" s="13"/>
      <c r="I414" s="14">
        <v>88278.22</v>
      </c>
      <c r="J414" s="13"/>
      <c r="K414" s="14">
        <v>1435.22</v>
      </c>
      <c r="L414" s="13"/>
      <c r="M414" s="14">
        <v>305409.64</v>
      </c>
      <c r="N414" s="13"/>
      <c r="O414" s="14">
        <v>490784.05</v>
      </c>
      <c r="P414" s="13"/>
      <c r="Q414" s="14">
        <v>271937.46000000002</v>
      </c>
      <c r="R414" s="11">
        <f t="shared" si="51"/>
        <v>-543874.92000000004</v>
      </c>
      <c r="S414" s="14">
        <f t="shared" si="47"/>
        <v>0</v>
      </c>
    </row>
    <row r="415" spans="2:19" ht="12.75" customHeight="1" x14ac:dyDescent="0.2">
      <c r="B415" s="23">
        <v>31</v>
      </c>
      <c r="C415" s="17" t="s">
        <v>214</v>
      </c>
      <c r="D415" s="17"/>
      <c r="E415" s="24">
        <f t="shared" si="50"/>
        <v>12259510.549999999</v>
      </c>
      <c r="G415" s="14">
        <v>-1149.46</v>
      </c>
      <c r="H415" s="13"/>
      <c r="I415" s="14">
        <v>12251100.869999999</v>
      </c>
      <c r="J415" s="13"/>
      <c r="K415" s="14">
        <v>9559.14</v>
      </c>
      <c r="L415" s="13"/>
      <c r="M415" s="14">
        <v>9347218.7799999993</v>
      </c>
      <c r="N415" s="13"/>
      <c r="O415" s="14">
        <v>3763657.07</v>
      </c>
      <c r="P415" s="13"/>
      <c r="Q415" s="14">
        <v>851365.3</v>
      </c>
      <c r="R415" s="11">
        <f t="shared" si="51"/>
        <v>-1702730.6000000003</v>
      </c>
      <c r="S415" s="14">
        <f t="shared" si="47"/>
        <v>0</v>
      </c>
    </row>
    <row r="416" spans="2:19" ht="12.75" customHeight="1" x14ac:dyDescent="0.2">
      <c r="B416" s="23">
        <v>25</v>
      </c>
      <c r="C416" s="18"/>
      <c r="D416" s="17" t="s">
        <v>177</v>
      </c>
      <c r="E416" s="24">
        <f>SUM(G416:K416)</f>
        <v>996240.41</v>
      </c>
      <c r="G416" s="14">
        <v>0</v>
      </c>
      <c r="H416" s="13"/>
      <c r="I416" s="14">
        <v>996240.41</v>
      </c>
      <c r="J416" s="13"/>
      <c r="K416" s="14">
        <v>0</v>
      </c>
      <c r="L416" s="13"/>
      <c r="M416" s="14">
        <v>1279919.8999999999</v>
      </c>
      <c r="N416" s="13"/>
      <c r="O416" s="14">
        <v>1721112.85</v>
      </c>
      <c r="P416" s="13"/>
      <c r="Q416" s="14">
        <v>2004792.34</v>
      </c>
      <c r="R416" s="11">
        <f t="shared" si="51"/>
        <v>-4009584.6799999997</v>
      </c>
      <c r="S416" s="14">
        <f t="shared" si="47"/>
        <v>0</v>
      </c>
    </row>
    <row r="417" spans="1:21" ht="12.75" customHeight="1" x14ac:dyDescent="0.2">
      <c r="B417" s="23">
        <v>25</v>
      </c>
      <c r="C417" s="18"/>
      <c r="D417" s="17" t="s">
        <v>276</v>
      </c>
      <c r="E417" s="24">
        <f>SUM(G417:K417)</f>
        <v>-355.12</v>
      </c>
      <c r="G417" s="14">
        <v>0</v>
      </c>
      <c r="H417" s="13"/>
      <c r="I417" s="14">
        <v>-355.12</v>
      </c>
      <c r="J417" s="13"/>
      <c r="K417" s="14">
        <v>0</v>
      </c>
      <c r="L417" s="13"/>
      <c r="M417" s="14">
        <v>0</v>
      </c>
      <c r="N417" s="13"/>
      <c r="O417" s="14">
        <v>-355.12</v>
      </c>
      <c r="P417" s="13"/>
      <c r="Q417" s="14">
        <v>0</v>
      </c>
      <c r="R417" s="11">
        <f>E417-M417-O417-Q417</f>
        <v>0</v>
      </c>
      <c r="S417" s="14">
        <f t="shared" si="47"/>
        <v>0</v>
      </c>
    </row>
    <row r="418" spans="1:21" ht="12.75" customHeight="1" x14ac:dyDescent="0.2">
      <c r="B418" s="23">
        <v>32</v>
      </c>
      <c r="C418" s="17" t="s">
        <v>180</v>
      </c>
      <c r="D418" s="17"/>
      <c r="E418" s="24">
        <f>SUM(G418:K418)</f>
        <v>1351981.18</v>
      </c>
      <c r="G418" s="14">
        <v>171405.01</v>
      </c>
      <c r="H418" s="13"/>
      <c r="I418" s="14">
        <v>1180576.17</v>
      </c>
      <c r="J418" s="13"/>
      <c r="K418" s="14">
        <v>0</v>
      </c>
      <c r="L418" s="13"/>
      <c r="M418" s="14">
        <v>792433.05</v>
      </c>
      <c r="N418" s="13"/>
      <c r="O418" s="14">
        <v>557736.13</v>
      </c>
      <c r="P418" s="13"/>
      <c r="Q418" s="14">
        <v>-1812</v>
      </c>
      <c r="R418" s="11">
        <f>E418-M418-O418-Q418</f>
        <v>3623.9999999998836</v>
      </c>
      <c r="S418" s="14">
        <f>E418-M418-O418+Q418</f>
        <v>-1.1641532182693481E-10</v>
      </c>
    </row>
    <row r="419" spans="1:21" s="68" customFormat="1" ht="12.75" customHeight="1" x14ac:dyDescent="0.2">
      <c r="C419" s="69" t="s">
        <v>301</v>
      </c>
      <c r="D419" s="69"/>
      <c r="E419" s="76">
        <f>SUM(G419:K419)</f>
        <v>350835.41</v>
      </c>
      <c r="F419" s="71"/>
      <c r="G419" s="77">
        <f>T449</f>
        <v>350835.41</v>
      </c>
      <c r="H419" s="73"/>
      <c r="I419" s="72"/>
      <c r="J419" s="73"/>
      <c r="K419" s="72"/>
      <c r="L419" s="73"/>
      <c r="M419" s="80">
        <f>T419</f>
        <v>72509.06</v>
      </c>
      <c r="N419" s="73"/>
      <c r="O419" s="82">
        <f>U419</f>
        <v>278326.34999999998</v>
      </c>
      <c r="P419" s="73"/>
      <c r="Q419" s="72"/>
      <c r="R419" s="74"/>
      <c r="S419" s="72"/>
      <c r="T419" s="79">
        <f>'[1]Parking - Gen''l Funds'!$S$8</f>
        <v>72509.06</v>
      </c>
      <c r="U419" s="78">
        <f>'[1]Parking - Gen''l Funds'!$V$12</f>
        <v>278326.34999999998</v>
      </c>
    </row>
    <row r="420" spans="1:21" ht="12.75" customHeight="1" x14ac:dyDescent="0.2">
      <c r="B420" s="23">
        <v>33</v>
      </c>
      <c r="C420" s="17" t="s">
        <v>181</v>
      </c>
      <c r="D420" s="17"/>
      <c r="E420" s="24">
        <f t="shared" si="50"/>
        <v>7966672.2999999998</v>
      </c>
      <c r="G420" s="14">
        <v>7665931.1799999997</v>
      </c>
      <c r="H420" s="13"/>
      <c r="I420" s="14">
        <v>301120.64000000001</v>
      </c>
      <c r="J420" s="13"/>
      <c r="K420" s="14">
        <v>-379.52</v>
      </c>
      <c r="L420" s="13"/>
      <c r="M420" s="14">
        <v>7047317</v>
      </c>
      <c r="N420" s="13"/>
      <c r="O420" s="14">
        <v>3188072.49</v>
      </c>
      <c r="P420" s="13"/>
      <c r="Q420" s="14">
        <v>2268717.19</v>
      </c>
      <c r="R420" s="11">
        <f t="shared" si="51"/>
        <v>-4537434.3800000008</v>
      </c>
      <c r="S420" s="14">
        <f t="shared" si="47"/>
        <v>0</v>
      </c>
      <c r="T420" s="48" t="s">
        <v>304</v>
      </c>
    </row>
    <row r="421" spans="1:21" ht="12.75" customHeight="1" x14ac:dyDescent="0.2">
      <c r="C421" s="17" t="s">
        <v>300</v>
      </c>
      <c r="D421" s="17"/>
      <c r="E421" s="24">
        <f t="shared" si="50"/>
        <v>42.9</v>
      </c>
      <c r="G421" s="14">
        <v>0</v>
      </c>
      <c r="H421" s="13"/>
      <c r="I421" s="14">
        <v>42.9</v>
      </c>
      <c r="J421" s="13"/>
      <c r="K421" s="14">
        <v>0</v>
      </c>
      <c r="L421" s="13"/>
      <c r="M421" s="14">
        <v>0</v>
      </c>
      <c r="N421" s="13"/>
      <c r="O421" s="14">
        <v>42.9</v>
      </c>
      <c r="P421" s="13"/>
      <c r="Q421" s="14">
        <v>0</v>
      </c>
      <c r="R421" s="11"/>
      <c r="S421" s="14"/>
    </row>
    <row r="422" spans="1:21" ht="12.75" customHeight="1" x14ac:dyDescent="0.2">
      <c r="B422" s="23">
        <v>34</v>
      </c>
      <c r="C422" s="17" t="s">
        <v>182</v>
      </c>
      <c r="D422" s="17"/>
      <c r="E422" s="24">
        <f t="shared" si="50"/>
        <v>622218.05000000005</v>
      </c>
      <c r="G422" s="14">
        <v>622218.05000000005</v>
      </c>
      <c r="H422" s="13"/>
      <c r="I422" s="14">
        <v>0</v>
      </c>
      <c r="J422" s="13"/>
      <c r="K422" s="14">
        <v>0</v>
      </c>
      <c r="L422" s="13"/>
      <c r="M422" s="14">
        <v>406385</v>
      </c>
      <c r="N422" s="13"/>
      <c r="O422" s="14">
        <v>215833.05</v>
      </c>
      <c r="P422" s="13"/>
      <c r="Q422" s="14">
        <v>0</v>
      </c>
      <c r="R422" s="11">
        <f t="shared" si="51"/>
        <v>5.8207660913467407E-11</v>
      </c>
      <c r="S422" s="14">
        <f t="shared" si="47"/>
        <v>5.8207660913467407E-11</v>
      </c>
    </row>
    <row r="423" spans="1:21" ht="12.75" customHeight="1" x14ac:dyDescent="0.2">
      <c r="B423" s="23">
        <v>35</v>
      </c>
      <c r="C423" s="17" t="s">
        <v>183</v>
      </c>
      <c r="D423" s="17"/>
      <c r="E423" s="24">
        <f t="shared" si="50"/>
        <v>1411816.49</v>
      </c>
      <c r="G423" s="14">
        <v>1042730.75</v>
      </c>
      <c r="H423" s="13"/>
      <c r="I423" s="14">
        <v>369085.74</v>
      </c>
      <c r="J423" s="13"/>
      <c r="K423" s="14">
        <v>0</v>
      </c>
      <c r="L423" s="13"/>
      <c r="M423" s="14">
        <v>900627.51</v>
      </c>
      <c r="N423" s="13"/>
      <c r="O423" s="14">
        <v>511188.98</v>
      </c>
      <c r="P423" s="13"/>
      <c r="Q423" s="14">
        <v>0</v>
      </c>
      <c r="R423" s="11">
        <f t="shared" si="51"/>
        <v>0</v>
      </c>
      <c r="S423" s="14">
        <f t="shared" si="47"/>
        <v>0</v>
      </c>
    </row>
    <row r="424" spans="1:21" ht="12.75" customHeight="1" x14ac:dyDescent="0.2">
      <c r="C424" s="17" t="s">
        <v>238</v>
      </c>
      <c r="D424" s="17"/>
      <c r="E424" s="24">
        <f t="shared" si="50"/>
        <v>0</v>
      </c>
      <c r="G424" s="14">
        <v>0</v>
      </c>
      <c r="H424" s="13"/>
      <c r="I424" s="14">
        <v>0</v>
      </c>
      <c r="J424" s="13"/>
      <c r="K424" s="14">
        <v>0</v>
      </c>
      <c r="L424" s="13"/>
      <c r="M424" s="14">
        <v>0</v>
      </c>
      <c r="N424" s="13"/>
      <c r="O424" s="14">
        <v>0</v>
      </c>
      <c r="P424" s="13"/>
      <c r="Q424" s="14">
        <v>0</v>
      </c>
      <c r="R424" s="11">
        <f t="shared" si="51"/>
        <v>0</v>
      </c>
      <c r="S424" s="14">
        <f t="shared" si="47"/>
        <v>0</v>
      </c>
    </row>
    <row r="425" spans="1:21" ht="12.75" customHeight="1" x14ac:dyDescent="0.2">
      <c r="B425" s="23">
        <v>36</v>
      </c>
      <c r="C425" s="17" t="s">
        <v>170</v>
      </c>
      <c r="D425" s="17"/>
      <c r="E425" s="24">
        <f t="shared" si="50"/>
        <v>506867.09</v>
      </c>
      <c r="G425" s="14">
        <v>6022.64</v>
      </c>
      <c r="H425" s="13"/>
      <c r="I425" s="14">
        <v>493637.52</v>
      </c>
      <c r="J425" s="13"/>
      <c r="K425" s="14">
        <v>7206.93</v>
      </c>
      <c r="L425" s="13"/>
      <c r="M425" s="14">
        <v>520669.83</v>
      </c>
      <c r="N425" s="13"/>
      <c r="O425" s="14">
        <v>512574.27</v>
      </c>
      <c r="P425" s="13"/>
      <c r="Q425" s="14">
        <v>526377.01</v>
      </c>
      <c r="R425" s="11">
        <f t="shared" si="51"/>
        <v>-1052754.02</v>
      </c>
      <c r="S425" s="14">
        <f t="shared" si="47"/>
        <v>0</v>
      </c>
    </row>
    <row r="426" spans="1:21" ht="12.75" customHeight="1" x14ac:dyDescent="0.2">
      <c r="B426" s="23">
        <v>37</v>
      </c>
      <c r="C426" s="17" t="s">
        <v>171</v>
      </c>
      <c r="D426" s="17"/>
      <c r="E426" s="24">
        <f t="shared" si="50"/>
        <v>-532388.30000000005</v>
      </c>
      <c r="G426" s="14">
        <v>0</v>
      </c>
      <c r="H426" s="13"/>
      <c r="I426" s="14">
        <v>-532388.30000000005</v>
      </c>
      <c r="J426" s="13"/>
      <c r="K426" s="14">
        <v>0</v>
      </c>
      <c r="L426" s="13"/>
      <c r="M426" s="14">
        <v>589028.17000000004</v>
      </c>
      <c r="N426" s="13"/>
      <c r="O426" s="14">
        <v>1439742.33</v>
      </c>
      <c r="P426" s="13"/>
      <c r="Q426" s="14">
        <v>2561158.7999999998</v>
      </c>
      <c r="R426" s="11">
        <f t="shared" si="51"/>
        <v>-5122317.5999999996</v>
      </c>
      <c r="S426" s="14">
        <f t="shared" si="47"/>
        <v>0</v>
      </c>
    </row>
    <row r="427" spans="1:21" ht="12.75" customHeight="1" x14ac:dyDescent="0.2">
      <c r="B427" s="23">
        <v>38</v>
      </c>
      <c r="C427" s="17" t="s">
        <v>185</v>
      </c>
      <c r="D427" s="17"/>
      <c r="E427" s="24">
        <f t="shared" si="50"/>
        <v>457372.97999999969</v>
      </c>
      <c r="G427" s="14">
        <v>8304224.2599999998</v>
      </c>
      <c r="H427" s="13"/>
      <c r="I427" s="14">
        <v>-8062986.0800000001</v>
      </c>
      <c r="J427" s="13"/>
      <c r="K427" s="14">
        <v>216134.8</v>
      </c>
      <c r="L427" s="13"/>
      <c r="M427" s="14">
        <v>-34714.18</v>
      </c>
      <c r="N427" s="13"/>
      <c r="O427" s="14">
        <v>21747336.91</v>
      </c>
      <c r="P427" s="13"/>
      <c r="Q427" s="14">
        <v>21255249.75</v>
      </c>
      <c r="R427" s="11">
        <f t="shared" si="51"/>
        <v>-42510499.5</v>
      </c>
      <c r="S427" s="14">
        <f t="shared" si="47"/>
        <v>0</v>
      </c>
    </row>
    <row r="428" spans="1:21" ht="12.75" customHeight="1" x14ac:dyDescent="0.2">
      <c r="B428" s="23">
        <v>39</v>
      </c>
      <c r="C428" s="17" t="s">
        <v>100</v>
      </c>
      <c r="D428" s="17"/>
      <c r="E428" s="24">
        <f t="shared" si="50"/>
        <v>162444.96</v>
      </c>
      <c r="G428" s="14">
        <v>83608.399999999994</v>
      </c>
      <c r="H428" s="13"/>
      <c r="I428" s="14">
        <v>78836.56</v>
      </c>
      <c r="J428" s="13"/>
      <c r="K428" s="14">
        <v>0</v>
      </c>
      <c r="L428" s="13"/>
      <c r="M428" s="14">
        <v>162912.06</v>
      </c>
      <c r="N428" s="13"/>
      <c r="O428" s="14">
        <v>-467.1</v>
      </c>
      <c r="P428" s="13"/>
      <c r="Q428" s="14">
        <v>0</v>
      </c>
      <c r="R428" s="11">
        <f t="shared" si="51"/>
        <v>-5.7980287238024175E-12</v>
      </c>
      <c r="S428" s="14">
        <f t="shared" si="47"/>
        <v>-5.7980287238024175E-12</v>
      </c>
    </row>
    <row r="429" spans="1:21" s="57" customFormat="1" ht="12.75" customHeight="1" x14ac:dyDescent="0.2">
      <c r="B429" s="57">
        <v>40</v>
      </c>
      <c r="C429" s="55" t="s">
        <v>101</v>
      </c>
      <c r="D429" s="55"/>
      <c r="E429" s="11">
        <f>G429+I429+K429</f>
        <v>0</v>
      </c>
      <c r="F429" s="52"/>
      <c r="G429" s="14">
        <v>-17959747.059999999</v>
      </c>
      <c r="H429" s="13"/>
      <c r="I429" s="14">
        <v>17959747.059999999</v>
      </c>
      <c r="J429" s="13"/>
      <c r="K429" s="14">
        <v>0</v>
      </c>
      <c r="L429" s="13"/>
      <c r="M429" s="14">
        <v>0</v>
      </c>
      <c r="N429" s="13"/>
      <c r="O429" s="14">
        <v>0</v>
      </c>
      <c r="P429" s="13"/>
      <c r="Q429" s="14">
        <v>0</v>
      </c>
      <c r="R429" s="11">
        <f>E429-M429-O429-Q429</f>
        <v>0</v>
      </c>
      <c r="S429" s="14">
        <f t="shared" si="47"/>
        <v>0</v>
      </c>
    </row>
    <row r="430" spans="1:21" ht="12.75" customHeight="1" x14ac:dyDescent="0.2">
      <c r="B430" s="23">
        <v>40</v>
      </c>
      <c r="C430" s="17"/>
      <c r="D430" s="17"/>
      <c r="E430" s="16">
        <f>G430+I430+K430</f>
        <v>0</v>
      </c>
      <c r="G430" s="15"/>
      <c r="H430" s="13"/>
      <c r="I430" s="15"/>
      <c r="J430" s="13"/>
      <c r="K430" s="15"/>
      <c r="L430" s="13"/>
      <c r="M430" s="15"/>
      <c r="N430" s="13"/>
      <c r="O430" s="15"/>
      <c r="P430" s="13"/>
      <c r="Q430" s="15"/>
      <c r="R430" s="11">
        <f>E430-M430-O430-Q430</f>
        <v>0</v>
      </c>
      <c r="S430" s="14">
        <f t="shared" si="47"/>
        <v>0</v>
      </c>
    </row>
    <row r="431" spans="1:21" ht="12.75" customHeight="1" x14ac:dyDescent="0.2">
      <c r="A431" s="48"/>
    </row>
    <row r="432" spans="1:21" ht="12.75" customHeight="1" x14ac:dyDescent="0.2">
      <c r="A432" s="18"/>
      <c r="B432" s="18"/>
      <c r="C432" s="18"/>
      <c r="D432" s="17" t="s">
        <v>186</v>
      </c>
      <c r="E432" s="19">
        <f>SUM(E383:E430)</f>
        <v>65394017.179999985</v>
      </c>
      <c r="G432" s="19">
        <f>SUM(G383:G430)</f>
        <v>33542161.109999996</v>
      </c>
      <c r="I432" s="19">
        <f>SUM(I383:I430)</f>
        <v>28974176.949999992</v>
      </c>
      <c r="K432" s="19">
        <f>SUM(K383:K430)</f>
        <v>2877679.1200000006</v>
      </c>
      <c r="M432" s="19">
        <f>SUM(M383:M430)</f>
        <v>52052701.459999993</v>
      </c>
      <c r="O432" s="19">
        <f>SUM(O383:O430)</f>
        <v>59796297.229999997</v>
      </c>
      <c r="Q432" s="19">
        <f>SUM(Q383:Q430)</f>
        <v>46454980.510000005</v>
      </c>
      <c r="R432" s="11">
        <f>E432-G432-I432-K432</f>
        <v>0</v>
      </c>
      <c r="S432" s="14">
        <f>E432-M432-O432+Q432</f>
        <v>-1</v>
      </c>
    </row>
    <row r="433" spans="1:19" ht="12.75" customHeight="1" x14ac:dyDescent="0.2">
      <c r="A433" s="5"/>
    </row>
    <row r="434" spans="1:19" ht="12.75" customHeight="1" x14ac:dyDescent="0.2">
      <c r="A434" s="3" t="s">
        <v>200</v>
      </c>
    </row>
    <row r="435" spans="1:19" ht="12.75" customHeight="1" x14ac:dyDescent="0.2">
      <c r="A435" s="48"/>
    </row>
    <row r="436" spans="1:19" ht="12.75" customHeight="1" x14ac:dyDescent="0.2">
      <c r="A436" s="18"/>
      <c r="B436" s="17" t="s">
        <v>201</v>
      </c>
    </row>
    <row r="437" spans="1:19" ht="12.75" customHeight="1" x14ac:dyDescent="0.2">
      <c r="A437" s="18"/>
      <c r="B437" s="18">
        <v>1</v>
      </c>
      <c r="C437" s="17" t="s">
        <v>293</v>
      </c>
      <c r="D437" s="17"/>
      <c r="E437" s="24">
        <f t="shared" ref="E437:E438" si="53">SUM(G437:K437)</f>
        <v>1868255.87</v>
      </c>
      <c r="G437" s="14">
        <v>0</v>
      </c>
      <c r="H437" s="13"/>
      <c r="I437" s="14">
        <v>1862006.37</v>
      </c>
      <c r="J437" s="13"/>
      <c r="K437" s="14">
        <v>6249.5</v>
      </c>
      <c r="L437" s="13"/>
      <c r="M437" s="14">
        <v>1186306.74</v>
      </c>
      <c r="N437" s="13"/>
      <c r="O437" s="14">
        <v>678472.88</v>
      </c>
      <c r="P437" s="13"/>
      <c r="Q437" s="14">
        <v>-3476.25</v>
      </c>
      <c r="R437" s="11">
        <f t="shared" ref="R437:R438" si="54">E437-M437-O437-Q437</f>
        <v>6952.5000000001164</v>
      </c>
      <c r="S437" s="14">
        <f t="shared" ref="S437:S439" si="55">E437-M437-O437+Q437</f>
        <v>1.1641532182693481E-10</v>
      </c>
    </row>
    <row r="438" spans="1:19" ht="12.75" customHeight="1" x14ac:dyDescent="0.2">
      <c r="A438" s="18"/>
      <c r="B438" s="18">
        <v>5</v>
      </c>
      <c r="C438" s="17" t="s">
        <v>202</v>
      </c>
      <c r="D438" s="17"/>
      <c r="E438" s="24">
        <f t="shared" si="53"/>
        <v>76707083.180000007</v>
      </c>
      <c r="G438" s="14">
        <v>0</v>
      </c>
      <c r="H438" s="13"/>
      <c r="I438" s="14">
        <v>76618564.060000002</v>
      </c>
      <c r="J438" s="13"/>
      <c r="K438" s="14">
        <v>88519.12</v>
      </c>
      <c r="L438" s="13"/>
      <c r="M438" s="14">
        <v>31355869.899999999</v>
      </c>
      <c r="N438" s="13"/>
      <c r="O438" s="14">
        <v>45308051.68</v>
      </c>
      <c r="P438" s="13"/>
      <c r="Q438" s="14">
        <v>-43161.599999999999</v>
      </c>
      <c r="R438" s="11">
        <f t="shared" si="54"/>
        <v>86323.200000008947</v>
      </c>
      <c r="S438" s="14">
        <f t="shared" si="55"/>
        <v>8.9421519078314304E-9</v>
      </c>
    </row>
    <row r="439" spans="1:19" ht="12.75" customHeight="1" x14ac:dyDescent="0.2">
      <c r="A439" s="18"/>
      <c r="B439" s="18">
        <v>13</v>
      </c>
      <c r="C439" s="17"/>
      <c r="D439" s="17"/>
      <c r="E439" s="16">
        <f>G439+I439+K439</f>
        <v>0</v>
      </c>
      <c r="G439" s="15"/>
      <c r="H439" s="13"/>
      <c r="I439" s="15"/>
      <c r="J439" s="13"/>
      <c r="K439" s="15"/>
      <c r="L439" s="13"/>
      <c r="M439" s="15"/>
      <c r="N439" s="13"/>
      <c r="O439" s="15"/>
      <c r="P439" s="13"/>
      <c r="Q439" s="15"/>
      <c r="R439" s="11">
        <f>E439-M439-O439-Q439</f>
        <v>0</v>
      </c>
      <c r="S439" s="14">
        <f t="shared" si="55"/>
        <v>0</v>
      </c>
    </row>
    <row r="440" spans="1:19" ht="12.75" customHeight="1" x14ac:dyDescent="0.2">
      <c r="A440" s="18"/>
      <c r="B440" s="48"/>
      <c r="G440" s="24" t="s">
        <v>19</v>
      </c>
    </row>
    <row r="441" spans="1:19" ht="12.75" customHeight="1" x14ac:dyDescent="0.2">
      <c r="A441" s="18"/>
      <c r="B441" s="18"/>
      <c r="C441" s="18"/>
      <c r="D441" s="17" t="s">
        <v>2</v>
      </c>
      <c r="E441" s="19">
        <f>SUM(E437:E439)</f>
        <v>78575339.050000012</v>
      </c>
      <c r="G441" s="19">
        <f>SUM(G437:G439)</f>
        <v>0</v>
      </c>
      <c r="I441" s="19">
        <f>SUM(I437:I439)</f>
        <v>78480570.430000007</v>
      </c>
      <c r="K441" s="19">
        <f>SUM(K437:K439)</f>
        <v>94768.62</v>
      </c>
      <c r="M441" s="19">
        <f>SUM(M437:M439)</f>
        <v>32542176.639999997</v>
      </c>
      <c r="O441" s="19">
        <f>SUM(O437:O439)</f>
        <v>45986524.560000002</v>
      </c>
      <c r="Q441" s="19">
        <f>SUM(Q437:Q439)</f>
        <v>-46637.85</v>
      </c>
      <c r="R441" s="11">
        <f>E441-G441-I441-K441</f>
        <v>4.7730281949043274E-9</v>
      </c>
      <c r="S441" s="14">
        <f>E441-M441-O441+Q441</f>
        <v>8.9421519078314304E-9</v>
      </c>
    </row>
    <row r="442" spans="1:19" ht="12.75" customHeight="1" x14ac:dyDescent="0.2">
      <c r="A442" s="48"/>
    </row>
    <row r="443" spans="1:19" ht="12.75" customHeight="1" x14ac:dyDescent="0.2">
      <c r="A443" s="18"/>
      <c r="B443" s="17" t="s">
        <v>203</v>
      </c>
      <c r="C443" s="18"/>
      <c r="D443" s="18"/>
      <c r="I443" s="58"/>
      <c r="J443" s="58"/>
      <c r="K443" s="58"/>
      <c r="L443" s="58"/>
      <c r="M443" s="58"/>
      <c r="N443" s="58"/>
      <c r="O443" s="58"/>
    </row>
    <row r="444" spans="1:19" ht="12.75" customHeight="1" x14ac:dyDescent="0.2">
      <c r="A444" s="18"/>
      <c r="C444" s="17" t="s">
        <v>204</v>
      </c>
      <c r="D444" s="17"/>
      <c r="E444" s="24">
        <f t="shared" ref="E444:E453" si="56">SUM(G444:K444)</f>
        <v>220612.6</v>
      </c>
      <c r="G444" s="14">
        <v>0</v>
      </c>
      <c r="H444" s="13"/>
      <c r="I444" s="14">
        <v>220612.6</v>
      </c>
      <c r="J444" s="13"/>
      <c r="K444" s="14">
        <v>0</v>
      </c>
      <c r="L444" s="13"/>
      <c r="M444" s="14">
        <v>549334.25</v>
      </c>
      <c r="N444" s="13"/>
      <c r="O444" s="14">
        <v>327173.73</v>
      </c>
      <c r="P444" s="13"/>
      <c r="Q444" s="14">
        <v>655895.38</v>
      </c>
      <c r="R444" s="11">
        <f t="shared" ref="R444:R453" si="57">E444-M444-O444-Q444</f>
        <v>-1311790.76</v>
      </c>
      <c r="S444" s="14">
        <f t="shared" ref="S444:S454" si="58">E444-M444-O444+Q444</f>
        <v>0</v>
      </c>
    </row>
    <row r="445" spans="1:19" ht="12.75" customHeight="1" x14ac:dyDescent="0.2">
      <c r="A445" s="18"/>
      <c r="C445" s="17" t="s">
        <v>205</v>
      </c>
      <c r="D445" s="17"/>
      <c r="E445" s="24">
        <f t="shared" si="56"/>
        <v>3849883.48</v>
      </c>
      <c r="G445" s="14">
        <v>0</v>
      </c>
      <c r="H445" s="13"/>
      <c r="I445" s="14">
        <v>3836526.5</v>
      </c>
      <c r="J445" s="13"/>
      <c r="K445" s="14">
        <v>13356.98</v>
      </c>
      <c r="L445" s="13"/>
      <c r="M445" s="14">
        <v>2368349.06</v>
      </c>
      <c r="N445" s="13"/>
      <c r="O445" s="14">
        <v>1479954.42</v>
      </c>
      <c r="P445" s="13"/>
      <c r="Q445" s="14">
        <v>-1580</v>
      </c>
      <c r="R445" s="11">
        <f t="shared" si="57"/>
        <v>3160</v>
      </c>
      <c r="S445" s="14">
        <f t="shared" si="58"/>
        <v>0</v>
      </c>
    </row>
    <row r="446" spans="1:19" ht="12.75" customHeight="1" x14ac:dyDescent="0.2">
      <c r="A446" s="18"/>
      <c r="C446" s="17" t="s">
        <v>206</v>
      </c>
      <c r="D446" s="17"/>
      <c r="E446" s="24">
        <f t="shared" si="56"/>
        <v>5553.5</v>
      </c>
      <c r="G446" s="14">
        <v>0</v>
      </c>
      <c r="H446" s="13"/>
      <c r="I446" s="14">
        <v>5553.5</v>
      </c>
      <c r="J446" s="13"/>
      <c r="K446" s="14">
        <v>0</v>
      </c>
      <c r="L446" s="13"/>
      <c r="M446" s="14">
        <v>0</v>
      </c>
      <c r="N446" s="13"/>
      <c r="O446" s="14">
        <v>5553.5</v>
      </c>
      <c r="P446" s="13"/>
      <c r="Q446" s="14">
        <v>0</v>
      </c>
      <c r="R446" s="11">
        <f t="shared" si="57"/>
        <v>0</v>
      </c>
      <c r="S446" s="14">
        <f t="shared" si="58"/>
        <v>0</v>
      </c>
    </row>
    <row r="447" spans="1:19" ht="12.75" customHeight="1" x14ac:dyDescent="0.2">
      <c r="A447" s="18"/>
      <c r="C447" s="17" t="s">
        <v>241</v>
      </c>
      <c r="D447" s="17"/>
      <c r="E447" s="24">
        <f t="shared" si="56"/>
        <v>33573.15</v>
      </c>
      <c r="G447" s="14">
        <v>0</v>
      </c>
      <c r="H447" s="13"/>
      <c r="I447" s="14">
        <v>33573.15</v>
      </c>
      <c r="J447" s="13"/>
      <c r="K447" s="14">
        <v>0</v>
      </c>
      <c r="L447" s="13"/>
      <c r="M447" s="14">
        <v>0</v>
      </c>
      <c r="N447" s="13"/>
      <c r="O447" s="14">
        <v>33573.15</v>
      </c>
      <c r="P447" s="13"/>
      <c r="Q447" s="14">
        <v>0</v>
      </c>
      <c r="R447" s="11">
        <f t="shared" si="57"/>
        <v>0</v>
      </c>
      <c r="S447" s="14">
        <f t="shared" si="58"/>
        <v>0</v>
      </c>
    </row>
    <row r="448" spans="1:19" ht="12.75" customHeight="1" x14ac:dyDescent="0.2">
      <c r="A448" s="18"/>
      <c r="C448" s="17" t="s">
        <v>240</v>
      </c>
      <c r="D448" s="17"/>
      <c r="E448" s="24">
        <f t="shared" si="56"/>
        <v>117765.43</v>
      </c>
      <c r="G448" s="14">
        <v>0</v>
      </c>
      <c r="H448" s="13"/>
      <c r="I448" s="14">
        <v>117765.43</v>
      </c>
      <c r="J448" s="13"/>
      <c r="K448" s="14">
        <v>0</v>
      </c>
      <c r="L448" s="13"/>
      <c r="M448" s="14">
        <v>0</v>
      </c>
      <c r="N448" s="13"/>
      <c r="O448" s="14">
        <v>202382.43</v>
      </c>
      <c r="P448" s="13"/>
      <c r="Q448" s="14">
        <v>84617</v>
      </c>
      <c r="R448" s="11">
        <f t="shared" si="57"/>
        <v>-169234</v>
      </c>
      <c r="S448" s="14">
        <f t="shared" si="58"/>
        <v>0</v>
      </c>
    </row>
    <row r="449" spans="1:22" s="68" customFormat="1" ht="12.75" customHeight="1" x14ac:dyDescent="0.2">
      <c r="A449" s="67"/>
      <c r="C449" s="69" t="s">
        <v>207</v>
      </c>
      <c r="D449" s="69"/>
      <c r="E449" s="70">
        <f>SUM(G449:K449)</f>
        <v>2716060.4699999997</v>
      </c>
      <c r="F449" s="71"/>
      <c r="G449" s="75"/>
      <c r="H449" s="73"/>
      <c r="I449" s="72">
        <v>2709754.9</v>
      </c>
      <c r="J449" s="73"/>
      <c r="K449" s="72">
        <v>6305.57</v>
      </c>
      <c r="L449" s="73"/>
      <c r="M449" s="81">
        <f>1740453.7-T419</f>
        <v>1667944.64</v>
      </c>
      <c r="N449" s="73"/>
      <c r="O449" s="82">
        <f>2553730.33-U419</f>
        <v>2275403.98</v>
      </c>
      <c r="P449" s="73"/>
      <c r="Q449" s="72">
        <v>1227288.1499999999</v>
      </c>
      <c r="R449" s="74">
        <f t="shared" si="57"/>
        <v>-2454576.2999999998</v>
      </c>
      <c r="S449" s="72">
        <f t="shared" si="58"/>
        <v>0</v>
      </c>
      <c r="T449" s="77">
        <v>350835.41</v>
      </c>
    </row>
    <row r="450" spans="1:22" ht="12.75" customHeight="1" x14ac:dyDescent="0.2">
      <c r="A450" s="18"/>
      <c r="C450" s="17" t="s">
        <v>294</v>
      </c>
      <c r="D450" s="17"/>
      <c r="E450" s="24">
        <f t="shared" ref="E450" si="59">SUM(G450:K450)</f>
        <v>649152.27</v>
      </c>
      <c r="G450" s="14">
        <v>0</v>
      </c>
      <c r="H450" s="13"/>
      <c r="I450" s="14">
        <v>649152.27</v>
      </c>
      <c r="J450" s="13"/>
      <c r="K450" s="14">
        <v>0</v>
      </c>
      <c r="L450" s="13"/>
      <c r="M450" s="14">
        <v>106445.11</v>
      </c>
      <c r="N450" s="13"/>
      <c r="O450" s="14">
        <v>542707.16</v>
      </c>
      <c r="P450" s="13"/>
      <c r="Q450" s="14">
        <v>0</v>
      </c>
      <c r="R450" s="11">
        <f t="shared" si="57"/>
        <v>0</v>
      </c>
      <c r="S450" s="14">
        <f t="shared" si="58"/>
        <v>0</v>
      </c>
      <c r="T450" s="84" t="s">
        <v>302</v>
      </c>
      <c r="U450" s="84"/>
      <c r="V450" s="84"/>
    </row>
    <row r="451" spans="1:22" ht="12.75" customHeight="1" x14ac:dyDescent="0.2">
      <c r="A451" s="18"/>
      <c r="C451" s="17" t="s">
        <v>235</v>
      </c>
      <c r="D451" s="17"/>
      <c r="E451" s="24">
        <f t="shared" si="56"/>
        <v>236735.1</v>
      </c>
      <c r="G451" s="14">
        <v>0</v>
      </c>
      <c r="H451" s="13"/>
      <c r="I451" s="14">
        <v>236735.1</v>
      </c>
      <c r="J451" s="13"/>
      <c r="K451" s="14">
        <v>0</v>
      </c>
      <c r="L451" s="13"/>
      <c r="M451" s="14">
        <v>128692.2</v>
      </c>
      <c r="N451" s="13"/>
      <c r="O451" s="14">
        <v>108042.9</v>
      </c>
      <c r="P451" s="13"/>
      <c r="Q451" s="14">
        <v>0</v>
      </c>
      <c r="R451" s="11">
        <f t="shared" si="57"/>
        <v>1.4551915228366852E-11</v>
      </c>
      <c r="S451" s="14">
        <f t="shared" si="58"/>
        <v>1.4551915228366852E-11</v>
      </c>
      <c r="T451" s="84"/>
      <c r="U451" s="84"/>
      <c r="V451" s="84"/>
    </row>
    <row r="452" spans="1:22" ht="12.75" customHeight="1" x14ac:dyDescent="0.2">
      <c r="A452" s="18"/>
      <c r="C452" s="17" t="s">
        <v>208</v>
      </c>
      <c r="D452" s="17"/>
      <c r="E452" s="24">
        <f t="shared" si="56"/>
        <v>20217875.98</v>
      </c>
      <c r="G452" s="14">
        <v>0</v>
      </c>
      <c r="H452" s="13"/>
      <c r="I452" s="14">
        <v>20217875.98</v>
      </c>
      <c r="J452" s="13"/>
      <c r="K452" s="14">
        <v>0</v>
      </c>
      <c r="L452" s="13"/>
      <c r="M452" s="14">
        <v>8437758.1099999994</v>
      </c>
      <c r="N452" s="13"/>
      <c r="O452" s="14">
        <v>11804219.869999999</v>
      </c>
      <c r="P452" s="13"/>
      <c r="Q452" s="14">
        <v>24102</v>
      </c>
      <c r="R452" s="11">
        <f t="shared" si="57"/>
        <v>-48203.999999998137</v>
      </c>
      <c r="S452" s="14">
        <f t="shared" si="58"/>
        <v>1.862645149230957E-9</v>
      </c>
      <c r="T452" s="84"/>
      <c r="U452" s="84"/>
      <c r="V452" s="84"/>
    </row>
    <row r="453" spans="1:22" ht="12.75" customHeight="1" x14ac:dyDescent="0.2">
      <c r="A453" s="18"/>
      <c r="C453" s="17" t="s">
        <v>239</v>
      </c>
      <c r="D453" s="17"/>
      <c r="E453" s="24">
        <f t="shared" si="56"/>
        <v>829327.73</v>
      </c>
      <c r="G453" s="14">
        <v>0</v>
      </c>
      <c r="H453" s="13"/>
      <c r="I453" s="14">
        <v>829327.73</v>
      </c>
      <c r="J453" s="13"/>
      <c r="K453" s="14">
        <v>0</v>
      </c>
      <c r="L453" s="13"/>
      <c r="M453" s="14">
        <v>237092.94</v>
      </c>
      <c r="N453" s="13"/>
      <c r="O453" s="14">
        <v>592226.79</v>
      </c>
      <c r="P453" s="13"/>
      <c r="Q453" s="14">
        <v>-8</v>
      </c>
      <c r="R453" s="11">
        <f t="shared" si="57"/>
        <v>16</v>
      </c>
      <c r="S453" s="14">
        <f t="shared" si="58"/>
        <v>0</v>
      </c>
      <c r="T453" s="84"/>
      <c r="U453" s="84"/>
      <c r="V453" s="84"/>
    </row>
    <row r="454" spans="1:22" ht="12.75" customHeight="1" x14ac:dyDescent="0.2">
      <c r="A454" s="18"/>
      <c r="C454" s="17" t="s">
        <v>100</v>
      </c>
      <c r="D454" s="17"/>
      <c r="E454" s="16">
        <f>G454+I454+K454</f>
        <v>81523.150000000009</v>
      </c>
      <c r="G454" s="15">
        <v>-0.09</v>
      </c>
      <c r="H454" s="13"/>
      <c r="I454" s="15">
        <v>81523.240000000005</v>
      </c>
      <c r="J454" s="13"/>
      <c r="K454" s="15">
        <v>0</v>
      </c>
      <c r="L454" s="13"/>
      <c r="M454" s="15">
        <v>80558.009999999995</v>
      </c>
      <c r="N454" s="13"/>
      <c r="O454" s="15">
        <v>965.14</v>
      </c>
      <c r="P454" s="13"/>
      <c r="Q454" s="15">
        <v>0</v>
      </c>
      <c r="R454" s="11">
        <f>E454-M454-O454-Q454</f>
        <v>1.3983481039758772E-11</v>
      </c>
      <c r="S454" s="14">
        <f t="shared" si="58"/>
        <v>1.3983481039758772E-11</v>
      </c>
    </row>
    <row r="455" spans="1:22" ht="12.75" customHeight="1" x14ac:dyDescent="0.2">
      <c r="A455" s="48"/>
      <c r="G455" s="24" t="s">
        <v>19</v>
      </c>
    </row>
    <row r="456" spans="1:22" ht="12.75" customHeight="1" x14ac:dyDescent="0.2">
      <c r="A456" s="18"/>
      <c r="B456" s="18"/>
      <c r="C456" s="18"/>
      <c r="D456" s="17" t="s">
        <v>2</v>
      </c>
      <c r="E456" s="19">
        <f>SUM(E444:E454)</f>
        <v>28958062.859999999</v>
      </c>
      <c r="G456" s="19">
        <f>SUM(G444:G454)</f>
        <v>-0.09</v>
      </c>
      <c r="H456" s="19"/>
      <c r="I456" s="19">
        <f>SUM(I444:I454)</f>
        <v>28938400.399999999</v>
      </c>
      <c r="K456" s="19">
        <f>SUM(K444:K454)</f>
        <v>19662.55</v>
      </c>
      <c r="M456" s="19">
        <f>SUM(M444:M454)</f>
        <v>13576174.32</v>
      </c>
      <c r="O456" s="19">
        <f>SUM(O444:O454)</f>
        <v>17372203.07</v>
      </c>
      <c r="Q456" s="19">
        <f>SUM(Q444:Q454)</f>
        <v>1990314.5299999998</v>
      </c>
      <c r="R456" s="11">
        <f>E456-G456-I456-K456</f>
        <v>7.4578565545380116E-10</v>
      </c>
      <c r="S456" s="14">
        <f>E456-M456-O456+Q456</f>
        <v>0</v>
      </c>
    </row>
    <row r="457" spans="1:22" ht="12.75" customHeight="1" x14ac:dyDescent="0.2">
      <c r="A457" s="18"/>
      <c r="B457" s="18"/>
      <c r="C457" s="18"/>
      <c r="D457" s="17"/>
      <c r="E457" s="49"/>
      <c r="G457" s="49"/>
      <c r="H457" s="49"/>
      <c r="I457" s="49"/>
      <c r="K457" s="49"/>
      <c r="M457" s="49"/>
      <c r="O457" s="49"/>
      <c r="Q457" s="49"/>
      <c r="R457" s="11"/>
    </row>
    <row r="458" spans="1:22" ht="12.75" customHeight="1" x14ac:dyDescent="0.2">
      <c r="A458" s="18"/>
      <c r="B458" s="18"/>
      <c r="C458" s="18"/>
      <c r="D458" s="17" t="s">
        <v>209</v>
      </c>
      <c r="E458" s="15">
        <f>E441+E456</f>
        <v>107533401.91000001</v>
      </c>
      <c r="G458" s="15">
        <f>G441+G456</f>
        <v>-0.09</v>
      </c>
      <c r="H458" s="13"/>
      <c r="I458" s="15">
        <f>I441+I456</f>
        <v>107418970.83000001</v>
      </c>
      <c r="J458" s="13"/>
      <c r="K458" s="15">
        <f>K441+K456</f>
        <v>114431.17</v>
      </c>
      <c r="L458" s="13"/>
      <c r="M458" s="15">
        <f>M441+M456</f>
        <v>46118350.959999993</v>
      </c>
      <c r="N458" s="13"/>
      <c r="O458" s="15">
        <f>O441+O456</f>
        <v>63358727.630000003</v>
      </c>
      <c r="P458" s="13"/>
      <c r="Q458" s="15">
        <f>Q441+Q456</f>
        <v>1943676.6799999997</v>
      </c>
      <c r="R458" s="11">
        <f>E458-M458-O458-Q458</f>
        <v>-3887353.3599999845</v>
      </c>
      <c r="S458" s="14">
        <f>E458-M458-O458+Q458</f>
        <v>1.4901161193847656E-8</v>
      </c>
    </row>
    <row r="459" spans="1:22" ht="12.75" customHeight="1" x14ac:dyDescent="0.2">
      <c r="A459" s="18"/>
      <c r="B459" s="18"/>
      <c r="C459" s="48"/>
      <c r="D459" s="48"/>
    </row>
    <row r="460" spans="1:22" ht="12.75" customHeight="1" x14ac:dyDescent="0.2">
      <c r="A460" s="3" t="s">
        <v>199</v>
      </c>
      <c r="E460" s="19">
        <f>G460+I460+K460</f>
        <v>196697532.03</v>
      </c>
      <c r="G460" s="15">
        <v>23758358.489999998</v>
      </c>
      <c r="H460" s="13"/>
      <c r="I460" s="15">
        <v>112541426.25</v>
      </c>
      <c r="J460" s="13"/>
      <c r="K460" s="15">
        <v>60397747.289999999</v>
      </c>
      <c r="L460" s="13"/>
      <c r="M460" s="15">
        <v>0</v>
      </c>
      <c r="N460" s="13"/>
      <c r="O460" s="15">
        <v>196697532</v>
      </c>
      <c r="P460" s="13"/>
      <c r="Q460" s="15">
        <v>0</v>
      </c>
      <c r="R460" s="11">
        <f>E460-M460-O460-Q460</f>
        <v>3.0000001192092896E-2</v>
      </c>
      <c r="S460" s="14">
        <f>E460-M460-O460+Q460</f>
        <v>3.0000001192092896E-2</v>
      </c>
    </row>
    <row r="461" spans="1:22" ht="12.75" customHeight="1" x14ac:dyDescent="0.2">
      <c r="A461" s="3"/>
      <c r="E461" s="49"/>
      <c r="G461" s="60"/>
      <c r="H461" s="58"/>
      <c r="I461" s="60"/>
      <c r="J461" s="58"/>
      <c r="K461" s="60"/>
      <c r="L461" s="58"/>
      <c r="M461" s="60"/>
      <c r="N461" s="58"/>
      <c r="O461" s="60"/>
      <c r="P461" s="58"/>
      <c r="Q461" s="60"/>
    </row>
    <row r="462" spans="1:22" ht="12.75" customHeight="1" x14ac:dyDescent="0.2">
      <c r="A462" s="3"/>
      <c r="C462" s="17" t="s">
        <v>225</v>
      </c>
      <c r="D462" s="17"/>
      <c r="E462" s="16">
        <f>G462+I462+K462</f>
        <v>-98632630</v>
      </c>
      <c r="G462" s="15">
        <v>0</v>
      </c>
      <c r="H462" s="13"/>
      <c r="I462" s="15">
        <v>-98632630</v>
      </c>
      <c r="J462" s="13"/>
      <c r="K462" s="15">
        <v>0</v>
      </c>
      <c r="L462" s="13"/>
      <c r="M462" s="15">
        <v>0</v>
      </c>
      <c r="N462" s="13"/>
      <c r="O462" s="15">
        <v>-98632630</v>
      </c>
      <c r="P462" s="13"/>
      <c r="Q462" s="15">
        <v>0</v>
      </c>
      <c r="R462" s="11">
        <f>E462-M462-O462-Q462</f>
        <v>0</v>
      </c>
      <c r="S462" s="14">
        <f>E462-M462-O462+Q462</f>
        <v>0</v>
      </c>
    </row>
    <row r="463" spans="1:22" ht="12.75" customHeight="1" x14ac:dyDescent="0.2">
      <c r="A463" s="3"/>
      <c r="E463" s="49"/>
      <c r="G463" s="60"/>
      <c r="H463" s="58"/>
      <c r="I463" s="60"/>
      <c r="J463" s="58"/>
      <c r="K463" s="60"/>
      <c r="L463" s="58"/>
      <c r="M463" s="60"/>
      <c r="N463" s="58"/>
      <c r="O463" s="60"/>
      <c r="P463" s="58"/>
      <c r="Q463" s="60"/>
    </row>
    <row r="464" spans="1:22" ht="12.75" customHeight="1" x14ac:dyDescent="0.2">
      <c r="A464" s="3"/>
      <c r="D464" s="17" t="s">
        <v>224</v>
      </c>
      <c r="E464" s="19">
        <f>SUM(E460:E462)</f>
        <v>98064902.030000001</v>
      </c>
      <c r="G464" s="19">
        <f>SUM(G460:G462)</f>
        <v>23758358.489999998</v>
      </c>
      <c r="I464" s="19">
        <f>SUM(I460:I462)</f>
        <v>13908796.25</v>
      </c>
      <c r="K464" s="19">
        <f>SUM(K460:K462)</f>
        <v>60397747.289999999</v>
      </c>
      <c r="M464" s="19">
        <f>SUM(M460:M462)</f>
        <v>0</v>
      </c>
      <c r="O464" s="19">
        <f>SUM(O460:O462)</f>
        <v>98064902</v>
      </c>
      <c r="Q464" s="19">
        <f>SUM(Q460:Q462)</f>
        <v>0</v>
      </c>
      <c r="R464" s="11">
        <f>E464-G464-I464-K464</f>
        <v>0</v>
      </c>
      <c r="S464" s="14">
        <f>E464-M464-O464+Q464</f>
        <v>3.0000001192092896E-2</v>
      </c>
    </row>
    <row r="465" spans="1:19" ht="12.75" customHeight="1" x14ac:dyDescent="0.2">
      <c r="A465" s="5"/>
    </row>
    <row r="466" spans="1:19" ht="12.75" customHeight="1" x14ac:dyDescent="0.2">
      <c r="A466" s="18"/>
      <c r="B466" s="18"/>
      <c r="C466" s="18"/>
      <c r="D466" s="17" t="s">
        <v>246</v>
      </c>
      <c r="E466" s="19">
        <f>E464+E458+E432+E379+E337+E316+E312+E308+E298+E213+E205+E201+E193+E181+E178+E67+E30+E14</f>
        <v>990053357.90999997</v>
      </c>
      <c r="G466" s="19">
        <f>G464+G458+G432+G379+G337+G316+G312+G308+G298+G213+G205+G201+G193+G181+G178+G67+G30+G14</f>
        <v>314893034.94999999</v>
      </c>
      <c r="H466" s="63"/>
      <c r="I466" s="19">
        <f>I464+I458+I432+I379+I337+I316+I312+I308+I298+I213+I205+I201+I193+I181+I178+I67+I30+I14</f>
        <v>444235534.23999995</v>
      </c>
      <c r="J466" s="20"/>
      <c r="K466" s="19">
        <f>K464+K458+K432+K379+K337+K316+K312+K308+K298+K213+K205+K201+K193+K181+K178+K67+K30+K14</f>
        <v>230924788.71999997</v>
      </c>
      <c r="L466" s="63"/>
      <c r="M466" s="19">
        <f>M464+M458+M432+M379+M337+M316+M312+M308+M298+M213+M205+M201+M193+M181+M178+M67+M30+M14</f>
        <v>514380256.45999998</v>
      </c>
      <c r="N466" s="63"/>
      <c r="O466" s="19">
        <f>O464+O458+O432+O379+O337+O316+O312+O308+O298+O213+O205+O201+O193+O181+O178+O67+O30+O14</f>
        <v>567324313.59000003</v>
      </c>
      <c r="P466" s="20"/>
      <c r="Q466" s="19">
        <f>Q464+Q458+Q432+Q379+Q337+Q316+Q312+Q308+Q298+Q213+Q205+Q201+Q193+Q181+Q178+Q67+Q30+Q14</f>
        <v>91651207.170000017</v>
      </c>
      <c r="R466" s="11">
        <f>E466-G466-I466-K466</f>
        <v>0</v>
      </c>
      <c r="S466" s="14">
        <f>E466-M466-O466+Q466</f>
        <v>-4.9700000286102295</v>
      </c>
    </row>
    <row r="467" spans="1:19" ht="12.75" customHeight="1" x14ac:dyDescent="0.2">
      <c r="A467" s="48"/>
    </row>
    <row r="468" spans="1:19" ht="12.75" customHeight="1" x14ac:dyDescent="0.2">
      <c r="C468" s="17" t="s">
        <v>226</v>
      </c>
      <c r="D468" s="17"/>
      <c r="E468" s="16">
        <f>G468+I468+K468</f>
        <v>-27246110.440000005</v>
      </c>
      <c r="G468" s="15">
        <v>-13628887.310000002</v>
      </c>
      <c r="H468" s="13"/>
      <c r="I468" s="15">
        <v>-4930761.4799999995</v>
      </c>
      <c r="J468" s="13"/>
      <c r="K468" s="15">
        <v>-8686461.6500000004</v>
      </c>
      <c r="L468" s="13"/>
      <c r="M468" s="15">
        <v>-3377490.42</v>
      </c>
      <c r="N468" s="13"/>
      <c r="O468" s="15">
        <v>-23868620.019999996</v>
      </c>
      <c r="P468" s="13"/>
      <c r="Q468" s="15">
        <v>0</v>
      </c>
      <c r="R468" s="11">
        <f>E468-M468-O468-Q468</f>
        <v>-7.4505805969238281E-9</v>
      </c>
      <c r="S468" s="14">
        <f>E468-M468-O468+Q468</f>
        <v>-7.4505805969238281E-9</v>
      </c>
    </row>
    <row r="469" spans="1:19" ht="12.75" customHeight="1" x14ac:dyDescent="0.2">
      <c r="C469" s="17"/>
      <c r="D469" s="17"/>
      <c r="E469" s="49"/>
      <c r="F469" s="52"/>
      <c r="G469" s="14"/>
      <c r="H469" s="13"/>
      <c r="I469" s="14"/>
      <c r="J469" s="13"/>
      <c r="K469" s="14"/>
      <c r="L469" s="13"/>
      <c r="M469" s="14"/>
      <c r="N469" s="13"/>
      <c r="O469" s="14"/>
      <c r="P469" s="13"/>
      <c r="Q469" s="14"/>
      <c r="R469" s="11"/>
      <c r="S469" s="14"/>
    </row>
    <row r="470" spans="1:19" ht="12.75" customHeight="1" x14ac:dyDescent="0.2">
      <c r="A470" s="18"/>
      <c r="B470" s="48"/>
    </row>
    <row r="471" spans="1:19" ht="12.75" customHeight="1" x14ac:dyDescent="0.2">
      <c r="D471" s="25"/>
    </row>
    <row r="472" spans="1:19" ht="13.5" thickBot="1" x14ac:dyDescent="0.25">
      <c r="D472" s="17" t="s">
        <v>211</v>
      </c>
      <c r="E472" s="64">
        <f>+E466+E468</f>
        <v>962807247.46999991</v>
      </c>
      <c r="G472" s="64">
        <f>+G466+G468</f>
        <v>301264147.63999999</v>
      </c>
      <c r="H472" s="58"/>
      <c r="I472" s="64">
        <f>+I466+I468</f>
        <v>439304772.75999993</v>
      </c>
      <c r="J472" s="58"/>
      <c r="K472" s="64">
        <f>+K466+K468</f>
        <v>222238327.06999996</v>
      </c>
      <c r="L472" s="58"/>
      <c r="M472" s="64">
        <f>+M466+M468</f>
        <v>511002766.03999996</v>
      </c>
      <c r="N472" s="58"/>
      <c r="O472" s="64">
        <f>+O466+O468</f>
        <v>543455693.57000005</v>
      </c>
      <c r="P472" s="58"/>
      <c r="Q472" s="64">
        <f>+Q466+Q468</f>
        <v>91651207.170000017</v>
      </c>
      <c r="R472" s="11">
        <f>E472-G472-I472-K472</f>
        <v>0</v>
      </c>
      <c r="S472" s="14">
        <f>E472-M472-O472+Q472</f>
        <v>-4.9700000882148743</v>
      </c>
    </row>
    <row r="473" spans="1:19" ht="12.75" customHeight="1" thickTop="1" x14ac:dyDescent="0.2">
      <c r="D473" s="25"/>
    </row>
    <row r="474" spans="1:19" ht="12.75" customHeight="1" x14ac:dyDescent="0.2">
      <c r="D474" s="65">
        <v>404093</v>
      </c>
      <c r="E474" s="21">
        <v>-6724884.2800000003</v>
      </c>
      <c r="F474" s="21"/>
      <c r="G474" s="14">
        <v>-3896018.18</v>
      </c>
      <c r="H474" s="13"/>
      <c r="I474" s="14">
        <v>-1967514.79</v>
      </c>
      <c r="J474" s="13"/>
      <c r="K474" s="14">
        <v>-861351.31</v>
      </c>
      <c r="L474" s="13"/>
      <c r="M474" s="14">
        <v>0</v>
      </c>
      <c r="N474" s="13"/>
      <c r="O474" s="14">
        <v>-6724884.2800000003</v>
      </c>
      <c r="P474" s="13"/>
      <c r="Q474" s="14">
        <v>0</v>
      </c>
    </row>
    <row r="475" spans="1:19" ht="12.75" customHeight="1" x14ac:dyDescent="0.2">
      <c r="A475" s="18"/>
      <c r="B475" s="48"/>
      <c r="C475" s="17"/>
      <c r="D475" s="65">
        <v>447698</v>
      </c>
      <c r="E475" s="21">
        <v>-9490646.7899999991</v>
      </c>
      <c r="F475" s="21"/>
      <c r="G475" s="14">
        <v>-749862.17</v>
      </c>
      <c r="H475" s="13"/>
      <c r="I475" s="14">
        <v>-1495272.01</v>
      </c>
      <c r="J475" s="13"/>
      <c r="K475" s="14">
        <v>-7245512.6100000003</v>
      </c>
      <c r="L475" s="13"/>
      <c r="M475" s="14">
        <v>0</v>
      </c>
      <c r="N475" s="13"/>
      <c r="O475" s="14">
        <v>-9490646.7899999991</v>
      </c>
      <c r="P475" s="13"/>
      <c r="Q475" s="14">
        <v>0</v>
      </c>
      <c r="R475" s="11"/>
    </row>
    <row r="476" spans="1:19" ht="12.75" customHeight="1" x14ac:dyDescent="0.2">
      <c r="A476" s="18"/>
      <c r="B476" s="48"/>
      <c r="D476" s="65">
        <v>437701</v>
      </c>
      <c r="E476" s="21">
        <v>-9548220.7100000009</v>
      </c>
      <c r="F476" s="21"/>
      <c r="G476" s="14">
        <v>-8899335.25</v>
      </c>
      <c r="H476" s="13"/>
      <c r="I476" s="14">
        <v>-239748.73</v>
      </c>
      <c r="J476" s="13"/>
      <c r="K476" s="14">
        <v>-409136.73</v>
      </c>
      <c r="L476" s="13"/>
      <c r="M476" s="14">
        <v>-3377490.42</v>
      </c>
      <c r="N476" s="13"/>
      <c r="O476" s="14">
        <v>-6170730.29</v>
      </c>
      <c r="P476" s="13"/>
      <c r="Q476" s="14">
        <v>0</v>
      </c>
      <c r="R476" s="11"/>
    </row>
    <row r="477" spans="1:19" ht="12.75" customHeight="1" x14ac:dyDescent="0.2">
      <c r="A477" s="18"/>
      <c r="B477" s="48"/>
      <c r="D477" s="65">
        <v>628098</v>
      </c>
      <c r="E477" s="21">
        <v>0</v>
      </c>
      <c r="F477" s="21"/>
      <c r="G477" s="14">
        <v>0</v>
      </c>
      <c r="H477" s="13"/>
      <c r="I477" s="14">
        <v>0</v>
      </c>
      <c r="J477" s="13"/>
      <c r="K477" s="14">
        <v>0</v>
      </c>
      <c r="L477" s="13"/>
      <c r="M477" s="14">
        <v>0</v>
      </c>
      <c r="N477" s="13"/>
      <c r="O477" s="14">
        <v>0</v>
      </c>
      <c r="P477" s="13"/>
      <c r="Q477" s="14">
        <v>0</v>
      </c>
      <c r="R477" s="11"/>
    </row>
    <row r="478" spans="1:19" ht="12.75" customHeight="1" x14ac:dyDescent="0.2">
      <c r="A478" s="48"/>
      <c r="B478" s="18"/>
      <c r="D478" s="65">
        <v>649989</v>
      </c>
      <c r="E478" s="21">
        <v>-191643.83</v>
      </c>
      <c r="F478" s="21"/>
      <c r="G478" s="14">
        <v>-24968.71</v>
      </c>
      <c r="H478" s="13"/>
      <c r="I478" s="14">
        <v>-166675.12</v>
      </c>
      <c r="J478" s="13"/>
      <c r="K478" s="14">
        <v>0</v>
      </c>
      <c r="L478" s="13"/>
      <c r="M478" s="14">
        <v>0</v>
      </c>
      <c r="N478" s="13"/>
      <c r="O478" s="14">
        <v>-191643.83</v>
      </c>
      <c r="P478" s="13"/>
      <c r="Q478" s="14">
        <v>0</v>
      </c>
      <c r="R478" s="11"/>
    </row>
    <row r="479" spans="1:19" ht="12.75" customHeight="1" x14ac:dyDescent="0.2">
      <c r="A479" s="18"/>
      <c r="D479" s="65">
        <v>689996</v>
      </c>
      <c r="E479" s="21">
        <v>-1109007.83</v>
      </c>
      <c r="F479" s="21"/>
      <c r="G479" s="14">
        <v>0</v>
      </c>
      <c r="H479" s="13"/>
      <c r="I479" s="14">
        <v>-938546.83</v>
      </c>
      <c r="J479" s="13"/>
      <c r="K479" s="14">
        <v>-170461</v>
      </c>
      <c r="L479" s="13"/>
      <c r="M479" s="14">
        <v>0</v>
      </c>
      <c r="N479" s="13"/>
      <c r="O479" s="14">
        <v>-1109007.83</v>
      </c>
      <c r="P479" s="13"/>
      <c r="Q479" s="14">
        <v>0</v>
      </c>
      <c r="R479" s="11"/>
    </row>
    <row r="480" spans="1:19" ht="12.75" customHeight="1" x14ac:dyDescent="0.2">
      <c r="A480" s="48"/>
      <c r="D480" s="65">
        <v>727786</v>
      </c>
      <c r="E480" s="21">
        <v>-180317.42</v>
      </c>
      <c r="F480" s="21"/>
      <c r="G480" s="14">
        <v>-58703</v>
      </c>
      <c r="H480" s="13"/>
      <c r="I480" s="14">
        <v>-121614.42</v>
      </c>
      <c r="J480" s="13"/>
      <c r="K480" s="14">
        <v>0</v>
      </c>
      <c r="L480" s="13"/>
      <c r="M480" s="14">
        <v>0</v>
      </c>
      <c r="N480" s="13"/>
      <c r="O480" s="14">
        <v>-180317.42</v>
      </c>
      <c r="P480" s="13"/>
      <c r="Q480" s="14">
        <v>0</v>
      </c>
      <c r="R480" s="11"/>
    </row>
    <row r="481" spans="1:18" ht="12.75" customHeight="1" x14ac:dyDescent="0.2">
      <c r="A481" s="48"/>
      <c r="D481" s="65">
        <v>768998</v>
      </c>
      <c r="E481" s="21">
        <v>-1389.58</v>
      </c>
      <c r="F481" s="21"/>
      <c r="G481" s="14">
        <v>0</v>
      </c>
      <c r="H481" s="13"/>
      <c r="I481" s="14">
        <v>-1389.58</v>
      </c>
      <c r="J481" s="13"/>
      <c r="K481" s="14">
        <v>0</v>
      </c>
      <c r="L481" s="13"/>
      <c r="M481" s="14">
        <v>0</v>
      </c>
      <c r="N481" s="13"/>
      <c r="O481" s="14">
        <v>-1389.58</v>
      </c>
      <c r="P481" s="13"/>
      <c r="Q481" s="14">
        <v>0</v>
      </c>
      <c r="R481" s="11"/>
    </row>
    <row r="482" spans="1:18" ht="12.75" customHeight="1" x14ac:dyDescent="0.2">
      <c r="A482" s="48"/>
      <c r="D482" s="22" t="s">
        <v>303</v>
      </c>
      <c r="E482" s="21">
        <f>SUM(E474:E481)</f>
        <v>-27246110.439999998</v>
      </c>
      <c r="F482" s="21"/>
      <c r="G482" s="21">
        <f t="shared" ref="G482:Q482" si="60">SUM(G474:G481)</f>
        <v>-13628887.310000002</v>
      </c>
      <c r="H482" s="21"/>
      <c r="I482" s="21">
        <f t="shared" si="60"/>
        <v>-4930761.4799999995</v>
      </c>
      <c r="J482" s="21"/>
      <c r="K482" s="21">
        <f t="shared" si="60"/>
        <v>-8686461.6500000004</v>
      </c>
      <c r="L482" s="21"/>
      <c r="M482" s="21">
        <f t="shared" si="60"/>
        <v>-3377490.42</v>
      </c>
      <c r="N482" s="21"/>
      <c r="O482" s="21">
        <f t="shared" si="60"/>
        <v>-23868620.019999996</v>
      </c>
      <c r="P482" s="21"/>
      <c r="Q482" s="21">
        <f t="shared" si="60"/>
        <v>0</v>
      </c>
      <c r="R482" s="11"/>
    </row>
    <row r="484" spans="1:18" ht="12.75" customHeight="1" x14ac:dyDescent="0.2">
      <c r="A484" s="3"/>
    </row>
    <row r="485" spans="1:18" ht="12.75" customHeight="1" x14ac:dyDescent="0.2">
      <c r="D485" s="66"/>
      <c r="E485" s="11"/>
      <c r="F485" s="52"/>
      <c r="G485" s="14"/>
      <c r="H485" s="13"/>
      <c r="I485" s="14"/>
      <c r="J485" s="13"/>
      <c r="K485" s="14"/>
      <c r="L485" s="13"/>
      <c r="M485" s="27"/>
      <c r="N485" s="13"/>
      <c r="O485" s="27"/>
      <c r="P485" s="13"/>
      <c r="Q485" s="14"/>
      <c r="R485" s="11"/>
    </row>
    <row r="486" spans="1:18" ht="12.75" customHeight="1" x14ac:dyDescent="0.2">
      <c r="D486" s="66"/>
      <c r="E486" s="11"/>
      <c r="F486" s="52"/>
      <c r="G486" s="14"/>
      <c r="H486" s="13"/>
      <c r="I486" s="14"/>
      <c r="J486" s="13"/>
      <c r="K486" s="14"/>
      <c r="L486" s="13"/>
      <c r="M486" s="14"/>
      <c r="N486" s="13"/>
      <c r="O486" s="14"/>
      <c r="P486" s="13"/>
      <c r="Q486" s="14"/>
      <c r="R486" s="11"/>
    </row>
    <row r="487" spans="1:18" ht="12.75" customHeight="1" x14ac:dyDescent="0.2">
      <c r="D487" s="66"/>
      <c r="E487" s="11"/>
      <c r="F487" s="52"/>
      <c r="G487" s="14"/>
      <c r="H487" s="13"/>
      <c r="I487" s="14"/>
      <c r="J487" s="13"/>
      <c r="K487" s="14"/>
      <c r="L487" s="13"/>
      <c r="M487" s="14"/>
      <c r="N487" s="13"/>
      <c r="O487" s="14"/>
      <c r="P487" s="13"/>
      <c r="Q487" s="14"/>
      <c r="R487" s="11"/>
    </row>
    <row r="488" spans="1:18" ht="12.75" customHeight="1" x14ac:dyDescent="0.2">
      <c r="D488" s="66"/>
      <c r="E488" s="11"/>
      <c r="F488" s="52"/>
      <c r="G488" s="14"/>
      <c r="H488" s="13"/>
      <c r="I488" s="14"/>
      <c r="J488" s="13"/>
      <c r="K488" s="14"/>
      <c r="L488" s="13"/>
      <c r="M488" s="14"/>
      <c r="N488" s="13"/>
      <c r="O488" s="14"/>
      <c r="P488" s="13"/>
      <c r="Q488" s="14"/>
      <c r="R488" s="11"/>
    </row>
    <row r="489" spans="1:18" ht="12.75" customHeight="1" x14ac:dyDescent="0.2">
      <c r="J489" s="20"/>
      <c r="P489" s="20"/>
    </row>
  </sheetData>
  <mergeCells count="1">
    <mergeCell ref="T450:V45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BB45928E093C46952908CE0509D88E" ma:contentTypeVersion="0" ma:contentTypeDescription="Create a new document." ma:contentTypeScope="" ma:versionID="045cb9a6c077643e908d5a56386c2a9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DAAE13-4364-4FE2-93F9-2CF2011F19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C3E7C4-BE1A-41D4-AC58-318C24E15FF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448E6FD-67C2-44EF-83F0-03668C5038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1ED1F606-263B-49F9-8EA4-F93050F2F14D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SB</vt:lpstr>
      <vt:lpstr>adjustments</vt:lpstr>
      <vt:lpstr>SB!Print_Area</vt:lpstr>
      <vt:lpstr>SB!Print_Titles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Joquin Castellanos</dc:creator>
  <cp:lastModifiedBy>Olga Mery</cp:lastModifiedBy>
  <cp:lastPrinted>2018-10-16T17:43:31Z</cp:lastPrinted>
  <dcterms:created xsi:type="dcterms:W3CDTF">1999-06-16T15:37:38Z</dcterms:created>
  <dcterms:modified xsi:type="dcterms:W3CDTF">2018-10-17T21:04:28Z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0x01010003BB45928E093C46952908CE0509D88E</vt:lpwstr>
  </property>
</Properties>
</file>