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15120" windowHeight="7185" firstSheet="2" activeTab="9"/>
  </bookViews>
  <sheets>
    <sheet name="Flat" sheetId="1" r:id="rId1"/>
    <sheet name="Label Tree" sheetId="2" r:id="rId2"/>
    <sheet name="Pseudoclass" sheetId="3" r:id="rId3"/>
    <sheet name="Kehoach2014" sheetId="7" r:id="rId4"/>
    <sheet name="eigenclass" sheetId="13" r:id="rId5"/>
    <sheet name="Sheet1" sheetId="14" r:id="rId6"/>
    <sheet name="Sheet2" sheetId="15" r:id="rId7"/>
    <sheet name="Sheet3" sheetId="16" r:id="rId8"/>
    <sheet name="ILSVRC_new" sheetId="19" r:id="rId9"/>
    <sheet name="Caltech256_new" sheetId="17" r:id="rId10"/>
  </sheets>
  <calcPr calcId="145621"/>
</workbook>
</file>

<file path=xl/calcChain.xml><?xml version="1.0" encoding="utf-8"?>
<calcChain xmlns="http://schemas.openxmlformats.org/spreadsheetml/2006/main">
  <c r="E3" i="15" l="1"/>
  <c r="F3" i="15"/>
  <c r="G3" i="15"/>
  <c r="H3" i="15"/>
  <c r="I3" i="15"/>
  <c r="J3" i="15"/>
  <c r="K3" i="15"/>
  <c r="D3" i="15"/>
  <c r="AL13" i="13" l="1"/>
  <c r="AL15" i="13"/>
  <c r="AL16" i="13"/>
  <c r="AL17" i="13"/>
  <c r="AL18" i="13"/>
  <c r="AL20" i="13"/>
  <c r="AL21" i="13"/>
  <c r="AL22" i="13"/>
  <c r="AL23" i="13"/>
  <c r="AL12" i="13"/>
  <c r="AA13" i="13"/>
  <c r="AA15" i="13"/>
  <c r="AA16" i="13"/>
  <c r="AA17" i="13"/>
  <c r="AA18" i="13"/>
  <c r="AA12" i="13"/>
  <c r="AL26" i="13" l="1"/>
  <c r="AA24" i="13"/>
  <c r="AL25" i="13"/>
  <c r="AA25" i="13"/>
  <c r="I15" i="2"/>
  <c r="U10" i="3" l="1"/>
  <c r="V10" i="3"/>
  <c r="W10" i="3"/>
  <c r="X10" i="3"/>
  <c r="Y10" i="3"/>
  <c r="E6" i="1" l="1"/>
  <c r="Z11" i="3" l="1"/>
  <c r="N10" i="3" s="1"/>
  <c r="M10" i="3" l="1"/>
  <c r="Q10" i="3"/>
  <c r="T10" i="3"/>
  <c r="P10" i="3"/>
  <c r="S10" i="3"/>
  <c r="O10" i="3"/>
  <c r="R10" i="3"/>
  <c r="K11" i="3"/>
  <c r="D11" i="3" s="1"/>
  <c r="G13" i="2"/>
  <c r="F13" i="2"/>
  <c r="N13" i="2"/>
  <c r="E13" i="2"/>
  <c r="C11" i="3" l="1"/>
  <c r="G11" i="3"/>
  <c r="J11" i="3"/>
  <c r="F11" i="3"/>
  <c r="I11" i="3"/>
  <c r="E11" i="3"/>
  <c r="H11" i="3"/>
  <c r="D13" i="2"/>
  <c r="C13" i="2"/>
  <c r="L13" i="2"/>
  <c r="M13" i="2"/>
  <c r="K13" i="2"/>
  <c r="R13" i="2"/>
  <c r="AC11" i="3"/>
  <c r="AG11" i="3"/>
  <c r="AJ11" i="3"/>
  <c r="AD11" i="3" s="1"/>
  <c r="AI11" i="3"/>
  <c r="AF10" i="3" s="1"/>
  <c r="AI10" i="3"/>
  <c r="S13" i="2"/>
  <c r="AB11" i="3" l="1"/>
  <c r="AE11" i="3"/>
  <c r="AF11" i="3"/>
  <c r="AH11" i="3"/>
  <c r="AH10" i="3"/>
  <c r="AG10" i="3"/>
  <c r="AB10" i="3"/>
  <c r="AE10" i="3"/>
  <c r="AD10" i="3"/>
  <c r="AC10" i="3"/>
  <c r="U13" i="2"/>
  <c r="T13" i="2"/>
  <c r="K8" i="2"/>
  <c r="AC12" i="2" l="1"/>
  <c r="AB12" i="2"/>
  <c r="AA12" i="2"/>
  <c r="Z12" i="2"/>
  <c r="Y12" i="2"/>
  <c r="AC11" i="2"/>
  <c r="AC5" i="2" s="1"/>
  <c r="AB11" i="2"/>
  <c r="AB5" i="2" s="1"/>
  <c r="AA11" i="2"/>
  <c r="AA5" i="2" s="1"/>
  <c r="Z11" i="2"/>
  <c r="Z5" i="2" s="1"/>
  <c r="Y11" i="2"/>
  <c r="Y5" i="2" s="1"/>
  <c r="AC10" i="2"/>
  <c r="AC4" i="2" s="1"/>
  <c r="AB10" i="2"/>
  <c r="AB4" i="2" s="1"/>
  <c r="AA10" i="2"/>
  <c r="AA4" i="2" s="1"/>
  <c r="Z10" i="2"/>
  <c r="Z4" i="2" s="1"/>
  <c r="Y10" i="2"/>
  <c r="Y4" i="2" s="1"/>
  <c r="H14" i="1"/>
  <c r="I14" i="1"/>
  <c r="N9" i="3" l="1"/>
  <c r="M9" i="3"/>
  <c r="V8" i="2" l="1"/>
  <c r="V12" i="2" s="1"/>
  <c r="U12" i="2"/>
  <c r="S12" i="2"/>
  <c r="U11" i="2"/>
  <c r="U5" i="2" s="1"/>
  <c r="V10" i="2"/>
  <c r="V4" i="2" s="1"/>
  <c r="U10" i="2"/>
  <c r="U4" i="2" s="1"/>
  <c r="R10" i="2"/>
  <c r="R4" i="2" s="1"/>
  <c r="S10" i="2"/>
  <c r="S4" i="2" s="1"/>
  <c r="T10" i="2"/>
  <c r="T4" i="2" s="1"/>
  <c r="R12" i="2"/>
  <c r="S11" i="2"/>
  <c r="S5" i="2" s="1"/>
  <c r="T12" i="2"/>
  <c r="AD9" i="3"/>
  <c r="AE9" i="3"/>
  <c r="AF9" i="3"/>
  <c r="AG9" i="3"/>
  <c r="AH9" i="3"/>
  <c r="AI9" i="3"/>
  <c r="V11" i="2" l="1"/>
  <c r="V5" i="2" s="1"/>
  <c r="R11" i="2"/>
  <c r="R5" i="2" s="1"/>
  <c r="T11" i="2"/>
  <c r="T5" i="2" s="1"/>
  <c r="C21" i="1"/>
  <c r="D21" i="1"/>
  <c r="C14" i="1" l="1"/>
  <c r="D14" i="1"/>
  <c r="M8" i="2" l="1"/>
  <c r="M12" i="2" s="1"/>
  <c r="K11" i="2"/>
  <c r="K5" i="2" s="1"/>
  <c r="K12" i="2"/>
  <c r="L8" i="2"/>
  <c r="L11" i="2" s="1"/>
  <c r="L5" i="2" s="1"/>
  <c r="N11" i="2"/>
  <c r="N5" i="2" s="1"/>
  <c r="O10" i="2"/>
  <c r="O4" i="2" s="1"/>
  <c r="N10" i="2"/>
  <c r="N4" i="2" s="1"/>
  <c r="K10" i="2"/>
  <c r="K4" i="2" s="1"/>
  <c r="L10" i="2"/>
  <c r="L4" i="2" s="1"/>
  <c r="M10" i="2"/>
  <c r="M4" i="2" s="1"/>
  <c r="N12" i="2"/>
  <c r="O11" i="2"/>
  <c r="O5" i="2" s="1"/>
  <c r="M11" i="2" l="1"/>
  <c r="M5" i="2" s="1"/>
  <c r="L12" i="2"/>
  <c r="O12" i="2"/>
  <c r="C5" i="3" l="1"/>
  <c r="C4" i="3"/>
  <c r="C7" i="1" l="1"/>
  <c r="D7" i="1"/>
  <c r="G11" i="2"/>
  <c r="F11" i="2"/>
  <c r="C11" i="2"/>
  <c r="D11" i="2"/>
  <c r="E11" i="2"/>
  <c r="G12" i="2"/>
  <c r="F12" i="2"/>
  <c r="C12" i="2"/>
  <c r="D12" i="2"/>
  <c r="E12" i="2"/>
  <c r="H10" i="2"/>
  <c r="G10" i="2"/>
  <c r="F10" i="2"/>
  <c r="C10" i="2"/>
  <c r="D10" i="2"/>
  <c r="E10" i="2"/>
  <c r="H8" i="2"/>
  <c r="H11" i="2" s="1"/>
  <c r="E4" i="2" l="1"/>
  <c r="C4" i="2"/>
  <c r="F5" i="2"/>
  <c r="H5" i="2"/>
  <c r="F4" i="2"/>
  <c r="E5" i="2"/>
  <c r="G5" i="2"/>
  <c r="G4" i="2"/>
  <c r="D5" i="2"/>
  <c r="D4" i="2"/>
  <c r="H4" i="2"/>
  <c r="C5" i="2"/>
  <c r="H12" i="2"/>
</calcChain>
</file>

<file path=xl/sharedStrings.xml><?xml version="1.0" encoding="utf-8"?>
<sst xmlns="http://schemas.openxmlformats.org/spreadsheetml/2006/main" count="467" uniqueCount="269">
  <si>
    <t>Tỉ lệ train/val/test: 50%-25%-25%</t>
  </si>
  <si>
    <t>Thư viện dùng là liblinear</t>
  </si>
  <si>
    <t>Lab</t>
  </si>
  <si>
    <t>Max Level</t>
  </si>
  <si>
    <t>Tổng số "dot product"</t>
  </si>
  <si>
    <t>Số phép "dot product" trung bình khi dự đoán 1 ảnh</t>
  </si>
  <si>
    <t>MTC = (Mean Time Cost)</t>
  </si>
  <si>
    <t>K pseudo class</t>
  </si>
  <si>
    <t>Test</t>
  </si>
  <si>
    <t>Val</t>
  </si>
  <si>
    <t>AP</t>
  </si>
  <si>
    <t>T16,2</t>
  </si>
  <si>
    <t>T4,4</t>
  </si>
  <si>
    <t>T2,8</t>
  </si>
  <si>
    <t>T256,1</t>
  </si>
  <si>
    <t>Manually built tree</t>
  </si>
  <si>
    <t>256 OVA classifiers</t>
  </si>
  <si>
    <t>Acc_Test</t>
  </si>
  <si>
    <t>MAP_Test</t>
  </si>
  <si>
    <t>MAP_Val</t>
  </si>
  <si>
    <t>Acc_Val</t>
  </si>
  <si>
    <t>liblinear</t>
  </si>
  <si>
    <t>T32,2</t>
  </si>
  <si>
    <t>T10,3</t>
  </si>
  <si>
    <t>T6,4</t>
  </si>
  <si>
    <t>TT</t>
  </si>
  <si>
    <t>Công việc</t>
  </si>
  <si>
    <t>Năm 2014</t>
  </si>
  <si>
    <t>T.4</t>
  </si>
  <si>
    <t>T.5</t>
  </si>
  <si>
    <t>T.6</t>
  </si>
  <si>
    <t>T.7</t>
  </si>
  <si>
    <t>T.8</t>
  </si>
  <si>
    <t>T.9</t>
  </si>
  <si>
    <t>T.10</t>
  </si>
  <si>
    <t>T.11</t>
  </si>
  <si>
    <t>T.12</t>
  </si>
  <si>
    <t>T.1</t>
  </si>
  <si>
    <t>T.2</t>
  </si>
  <si>
    <t>T.3</t>
  </si>
  <si>
    <t>Năm 2015</t>
  </si>
  <si>
    <t>Tạp chí THĐK</t>
  </si>
  <si>
    <t>Hội thảo 1</t>
  </si>
  <si>
    <t>Hội thảo 2</t>
  </si>
  <si>
    <t>Viết chương tổng quan</t>
  </si>
  <si>
    <t>Seminar góp ý</t>
  </si>
  <si>
    <t>Seminar cấp chuyên môn</t>
  </si>
  <si>
    <t>Nộp bản final Luận án</t>
  </si>
  <si>
    <t>Tạp chí (journal ISI)</t>
  </si>
  <si>
    <t>Góp ý chương tổng quan</t>
  </si>
  <si>
    <t>Viết  và góp ý các chương còn lại</t>
  </si>
  <si>
    <t>Viết  và góp ý chương 2</t>
  </si>
  <si>
    <t>Viết  và góp ý chương 3</t>
  </si>
  <si>
    <t>Hội thảo @ ( Annotation)</t>
  </si>
  <si>
    <t>Hội thảo KSE 2014  (optional)</t>
  </si>
  <si>
    <t>http://www.fit.uet.vnu.edu.vn/kse2014/home/</t>
  </si>
  <si>
    <t>http://www.ttn.edu.vn/hoithaocntt/</t>
  </si>
  <si>
    <t>"Our Method"</t>
  </si>
  <si>
    <t>1K OVA classifiers</t>
  </si>
  <si>
    <t>ILSVRC2010</t>
  </si>
  <si>
    <t>Caltech256</t>
  </si>
  <si>
    <t>SUN397</t>
  </si>
  <si>
    <t>397 OVA classifiers</t>
  </si>
  <si>
    <t>T20,2</t>
  </si>
  <si>
    <t>Accuracy</t>
  </si>
  <si>
    <t>`</t>
  </si>
  <si>
    <t>T4,5</t>
  </si>
  <si>
    <t># Testing images</t>
  </si>
  <si>
    <t>SVM binary tree</t>
  </si>
  <si>
    <t># truth</t>
  </si>
  <si>
    <t>Accuracy (%)</t>
  </si>
  <si>
    <t>Average # of classes</t>
  </si>
  <si>
    <t>Automatic-built label tree  (confusion matrix + spectral clustering)</t>
  </si>
  <si>
    <t>SVDS</t>
  </si>
  <si>
    <t>NMF-cjlin</t>
  </si>
  <si>
    <t>NMF-prob</t>
  </si>
  <si>
    <t>NMF-mm</t>
  </si>
  <si>
    <t>NMF-als</t>
  </si>
  <si>
    <t>NMF-alsobs</t>
  </si>
  <si>
    <t>NMF-cjlin.tw</t>
  </si>
  <si>
    <t>NMF-prob: giá trị của ma trận khi phân rã quá nhỏ --&gt;0</t>
  </si>
  <si>
    <t>NMF-mat_als</t>
  </si>
  <si>
    <t>NMF-mat_mult</t>
  </si>
  <si>
    <t>ILSVRC65</t>
  </si>
  <si>
    <t>T4,3</t>
  </si>
  <si>
    <t>T8,2</t>
  </si>
  <si>
    <t>T2,6</t>
  </si>
  <si>
    <t>lan 1</t>
  </si>
  <si>
    <t>lan 2</t>
  </si>
  <si>
    <t>Test 1</t>
  </si>
  <si>
    <t>MTC = (Mean Time Cost) (%d)</t>
  </si>
  <si>
    <t>Regressing time (s)</t>
  </si>
  <si>
    <t>Testing time (s)</t>
  </si>
  <si>
    <t>Average # activated classifier</t>
  </si>
  <si>
    <t>32640 OVO classifiers</t>
  </si>
  <si>
    <t xml:space="preserve"> 0.2030    0.2355    0.2902    0.3123    0.3647    0.4011    0.4162    0.4240</t>
  </si>
  <si>
    <t>SV</t>
  </si>
  <si>
    <t>groundtruth V</t>
  </si>
  <si>
    <t>V+GT</t>
  </si>
  <si>
    <t>0.1867    0.2126    0.2645    0.2835    0.3483    0.3958    0.4155    0.4253</t>
  </si>
  <si>
    <t>0.1875    0.2141    0.2657    0.2844    0.3495    0.3970    0.4162    0.4262</t>
  </si>
  <si>
    <t>V+GT*10000</t>
  </si>
  <si>
    <t>0.2016    0.2348    0.2898    0.3124    0.3654    0.4018    0.4189    0.4252</t>
  </si>
  <si>
    <t>V+max(V)*10000</t>
  </si>
  <si>
    <t xml:space="preserve"> 0.2030    0.2355    0.2902    0.3124    0.3645    0.4013    0.4163    0.4242</t>
  </si>
  <si>
    <t xml:space="preserve"> 0.2220    0.2548    0.3278    0.3802    0.4379    0.4621    0.4730    0.4805</t>
  </si>
  <si>
    <t>0.2211    0.2532    0.3288    0.3798    0.4401    0.4637    0.4738    0.4820</t>
  </si>
  <si>
    <t>V+max</t>
  </si>
  <si>
    <t xml:space="preserve"> 0.2032    0.2269    0.2998    0.3587    0.4329    0.4731    0.4911    0.5032</t>
  </si>
  <si>
    <t>0.1385    0.1483    0.1835    0.2179    0.2642    0.3024    0.3474    0.3878</t>
  </si>
  <si>
    <t>GT</t>
  </si>
  <si>
    <t>0.1382    0.1481    0.1836    0.2177    0.2625    0.2996    0.3444    0.3850</t>
  </si>
  <si>
    <t>GT*10000</t>
  </si>
  <si>
    <t>0.2212    0.2597    0.3307    0.3848    0.4488    0.4744    0.4892    0.4999</t>
  </si>
  <si>
    <t>score trên tập train</t>
  </si>
  <si>
    <t>last=SV*10000</t>
  </si>
  <si>
    <t>Algorithm (linear SVM):page 4</t>
  </si>
  <si>
    <t>L classifiers ~
L-largest singular values</t>
  </si>
  <si>
    <t>57 OVA classifiers</t>
  </si>
  <si>
    <t>svds(score_matrix,L)</t>
  </si>
  <si>
    <t>Joint optimization (page 2)</t>
  </si>
  <si>
    <t>Two-step approach (page 1)</t>
  </si>
  <si>
    <t>0.2138    0.2432    0.3323    0.3912    0.4597    0.4876    0.4993    0.5095</t>
  </si>
  <si>
    <t xml:space="preserve"> LSIC6_class(1,2,32</t>
  </si>
  <si>
    <t xml:space="preserve"> LSIC6_class(1,2,32,</t>
  </si>
  <si>
    <t>R</t>
  </si>
  <si>
    <t>score</t>
  </si>
  <si>
    <t>0.1583    0.1805    0.2419    0.2936    0.3745    0.4133    0.4342    0.4491</t>
  </si>
  <si>
    <t>0.1421    0.1546    0.1846    0.1963    0.2222    0.2293    0.2305    0.2307</t>
  </si>
  <si>
    <t xml:space="preserve"> LSIC6_class(2,1,321</t>
  </si>
  <si>
    <t>0.2035    0.2318    0.3096    0.3621    0.4369    0.4701    0.4877    0.5025</t>
  </si>
  <si>
    <t>0.2170    0.2480    0.3147    0.3718    0.4233    0.4365    0.4379    0.4371</t>
  </si>
  <si>
    <t>0.1863    0.2094    0.2471    0.2624    0.3057    0.3434    0.3600    0.3712</t>
  </si>
  <si>
    <t>App1</t>
  </si>
  <si>
    <t>App2</t>
  </si>
  <si>
    <t>App3</t>
  </si>
  <si>
    <t>App4</t>
  </si>
  <si>
    <t>App2: R=response matrix</t>
  </si>
  <si>
    <t>App2: R=Max(response matrix)</t>
  </si>
  <si>
    <t>App2: R=ground truth label</t>
  </si>
  <si>
    <t>App2: R=Max(response matrix, ground truth)</t>
  </si>
  <si>
    <t>App3: R=response matrix</t>
  </si>
  <si>
    <t>App3: R=Max(response matrix)</t>
  </si>
  <si>
    <t>App3: R=ground truth label</t>
  </si>
  <si>
    <t>App3: R=Max(response matrix, ground truth)</t>
  </si>
  <si>
    <t>0.2216    0.2536    0.3253    0.3692    0.4150    0.4248    0.4276    0.4288</t>
  </si>
  <si>
    <t>option 2, 321</t>
  </si>
  <si>
    <t>0.2026    0.2336    0.2892    0.3096    0.3560    0.3735    0.3783    0.3782</t>
  </si>
  <si>
    <t>?</t>
  </si>
  <si>
    <t>0.5625    0.5353    0.5177    0.5107    0.5070    0.5041    0.5020    0.5016    0.5010    0.5010</t>
  </si>
  <si>
    <t>LSIC6_class(4,0,32</t>
  </si>
  <si>
    <t>0.5758    0.5786    0.5781    0.5768    0.5760    0.5751    0.5746    0.5749    0.5748    0.5748</t>
  </si>
  <si>
    <t xml:space="preserve">  LSIC6_class(4,0,321</t>
  </si>
  <si>
    <t>Cap nhat lai: 7/28/2014: 9:17PM</t>
  </si>
  <si>
    <t xml:space="preserve">LSIC6_class(4,0,32: </t>
  </si>
  <si>
    <t>arr_Acc =</t>
  </si>
  <si>
    <t xml:space="preserve">    0.5673    0.5412    0.5232    0.5132    0.5086    0.5051    0.5037    0.5029    0.5023    0.5020</t>
  </si>
  <si>
    <t xml:space="preserve">   0.5880    0.5910    0.5911    0.5903    0.5899    0.5892    0.5889    0.5885    0.5884    0.5885</t>
  </si>
  <si>
    <t>0.5751    0.5880    0.5910    0.5911    0.5903    0.5899    0.5892    0.5889    0.5885    0.5884    0.5885</t>
  </si>
  <si>
    <t>arr_AP =</t>
  </si>
  <si>
    <t xml:space="preserve">    0.2294    0.2624    0.3327    0.3926    0.4503    0.4761    0.4878    0.4957</t>
  </si>
  <si>
    <t xml:space="preserve">    0.0915    0.1158    0.1823    0.2410    0.3149    0.3524    0.3713    0.3853</t>
  </si>
  <si>
    <t xml:space="preserve">    0.0239    0.0261    0.0306    0.0333    0.0360    0.0363    0.0362    0.0366</t>
  </si>
  <si>
    <t xml:space="preserve">    0.0085    0.0098    0.0106    0.0123    0.0148    0.0150    0.0144    0.0147</t>
  </si>
  <si>
    <t>322'</t>
  </si>
  <si>
    <t xml:space="preserve">    0.0053    0.0076    0.0178    0.0141    0.0116    0.0122    0.0127    0.0117</t>
  </si>
  <si>
    <t xml:space="preserve">    0.0054    0.0061    0.0093    0.0082    0.0073    0.0082    0.0077    0.0074</t>
  </si>
  <si>
    <t xml:space="preserve">    0.2292    0.2612    0.3315    0.3880    0.4474    0.4700    0.4831    0.4895</t>
  </si>
  <si>
    <t xml:space="preserve">    0.1136    0.1433    0.2148    0.2717    0.3429    0.3754    0.3916    0.4061</t>
  </si>
  <si>
    <t xml:space="preserve">    0.2216    0.2534    0.3217    0.3727    0.4167    0.4301    0.4307    0.4314</t>
  </si>
  <si>
    <t xml:space="preserve">    0.1146    0.1415    0.2091    0.2588    0.3143    0.3290    0.3330    0.3334</t>
  </si>
  <si>
    <t>kchi2</t>
  </si>
  <si>
    <t>kjs</t>
  </si>
  <si>
    <t xml:space="preserve">    0.2300    0.2609    0.3322    0.3884    0.4480    0.4692    0.4831    0.4899</t>
  </si>
  <si>
    <t xml:space="preserve">    0.1125    0.1415    0.2136    0.2707    0.3430    0.3752    0.3900    0.4051</t>
  </si>
  <si>
    <t>kl1</t>
  </si>
  <si>
    <t xml:space="preserve">    0.2302    0.2630    0.3327    0.3897    0.4477    0.4712    0.4831    0.4888</t>
  </si>
  <si>
    <t xml:space="preserve">    0.1141    0.1432    0.2151    0.2725    0.3418    0.3747    0.3912    0.4061</t>
  </si>
  <si>
    <t>kinters</t>
  </si>
  <si>
    <t xml:space="preserve">    0.2302    0.2630    0.3327    0.3884    0.4477    0.4712    0.4835    0.4888</t>
  </si>
  <si>
    <t xml:space="preserve">    0.1141    0.1432    0.2151    0.2710    0.3418    0.3746    0.3913    0.4061</t>
  </si>
  <si>
    <t xml:space="preserve"> 0.0833    0.1016    0.1467    0.1645    0.1829    0.1902    0.1948    0.1976    0.2004    0.2026    0.2042    0.2056    0.2065</t>
  </si>
  <si>
    <t xml:space="preserve"> 0.1941    0.2332    0.2969    0.3564    0.4043    0.4256    0.4322    0.4391</t>
  </si>
  <si>
    <t>32-new</t>
  </si>
  <si>
    <t xml:space="preserve"> 0.0033    0.0041    0.0037    0.0035    0.0053    0.0049    0.0041    0.0053</t>
  </si>
  <si>
    <t>32-new*1000</t>
  </si>
  <si>
    <t>Thực hiện với tỉ lệ train/test/val = 40/20/20 ảnh ( lý do: tối thiểu 80 ảnh/class)</t>
  </si>
  <si>
    <t>App1 ( không scale giá trị của ma trận U khi train regresser)</t>
  </si>
  <si>
    <t>App1 ( scale giá trị của ma trận U=U*1000 khi train regresser)</t>
  </si>
  <si>
    <t xml:space="preserve"> 0.1877    0.2264    0.2865    0.3463    0.3937    0.4092    0.4156    0.4227</t>
  </si>
  <si>
    <t>App1 ( scale giá trị của ma trận U=U*256 khi train regresser)</t>
  </si>
  <si>
    <t xml:space="preserve"> 0.0039    0.0039    0.0039    0.0039    0.0039    0.0039    0.0039    0.0039</t>
  </si>
  <si>
    <t>Flat</t>
  </si>
  <si>
    <t>App1 ( scale giá trị của ma trận U=U*100 khi train regresser)</t>
  </si>
  <si>
    <t xml:space="preserve"> 0.1857    0.2236    0.2865    0.3441    0.3912    0.4068    0.4143    0.4209</t>
  </si>
  <si>
    <t>App1 ( scale giá trị của ma trận U=U*10.000 khi train regresser)</t>
  </si>
  <si>
    <t>App1 ( scale giá trị của ma trận U=U*1.000 khi train regresser)</t>
  </si>
  <si>
    <t>0.1896    0.2264    0.2885    0.3486    0.3937    0.4109    0.4172    0.4246</t>
  </si>
  <si>
    <t>Thực hiện với tỉ lệ train/test/val =100/150/30 ảnh</t>
  </si>
  <si>
    <t>0.1896    0.2301    0.2961    0.3516    0.4006    0.4246    0.4313    0.4361</t>
  </si>
  <si>
    <t>0.1896    0.2301    0.2961    0.3516    0.4006    0.4246    0.4344    0.4361</t>
  </si>
  <si>
    <t>0.1081    0.1387    0.2032    0.2555    0.3199    0.3499    0.3634    0.3757</t>
  </si>
  <si>
    <t xml:space="preserve">MainClassify(1,1,256,1,0,33,0,4); </t>
  </si>
  <si>
    <t xml:space="preserve">MainClassify(1,1,256,1,0,33,0,2); </t>
  </si>
  <si>
    <t xml:space="preserve">MainClassify(1,1,256,1,0,33,1,2); </t>
  </si>
  <si>
    <t xml:space="preserve">MainClassify(1,1,256,1,0,33,1,4); </t>
  </si>
  <si>
    <t>MainClassify(1,1,256,1,0,33,0,1);</t>
  </si>
  <si>
    <t>MainClassify(1,1,256,1,0,33,0,3);</t>
  </si>
  <si>
    <t>MainClassify(1,1,256,1,0,33,1,1);</t>
  </si>
  <si>
    <t>MainClassify(1,1,256,1,0,33,1,3);</t>
  </si>
  <si>
    <t>Kernel</t>
  </si>
  <si>
    <t>0.1081    0.1387    0.2032    0.2555    0.3200    0.3499    0.3636    0.3757</t>
  </si>
  <si>
    <t>0.1896    0.2301    0.2961    0.3516    0.4025    0.4246    0.4342    0.4361</t>
  </si>
  <si>
    <t>0.1081    0.1387    0.2032    0.2555    0.3208    0.3499    0.3636    0.3757</t>
  </si>
  <si>
    <t xml:space="preserve"> 0.1084    0.1387    0.2032    0.2555    0.3199    0.3499    0.3639    0.3757</t>
  </si>
  <si>
    <t>0.1975    0.2301    0.2961    0.3516    0.4006    0.4246    0.4326    0.4361</t>
  </si>
  <si>
    <t>[VVk,DDk] = eigs(P,Q,L);</t>
  </si>
  <si>
    <t xml:space="preserve">[VVk,DDk] = eigs(Pk,Qk,L); </t>
  </si>
  <si>
    <t>[VVk,DDk] = eigs(Q_iP,L);</t>
  </si>
  <si>
    <t>[VVk,DDk] = eigs(Qk_iPk,L);</t>
  </si>
  <si>
    <t>0.1082    0.1390    0.2035    0.2558    0.3200    0.3499    0.3639    0.3757</t>
  </si>
  <si>
    <t>0.0067    0.0067    0.0064    0.0063    0.0065    0.0056    0.0066    0.0052</t>
  </si>
  <si>
    <t>0.1898    0.2303    0.2961    0.3514    0.4006    0.4246    0.4324    0.4359</t>
  </si>
  <si>
    <t>0.1082    0.1390    0.2035    0.2558    0.3200    0.3499    0.3642    0.3757</t>
  </si>
  <si>
    <t>0.0049    0.0049    0.0039    0.0055    0.0041    0.0043    0.0043    0.0041</t>
  </si>
  <si>
    <t>0.1898    0.2303    0.2961    0.3514    0.4006    0.4246    0.4330    0.4361</t>
  </si>
  <si>
    <t>0.0039    0.0039    0.0039    0.0039    0.0039    0.0039    0.0039    0.0039</t>
  </si>
  <si>
    <t>0.0065    0.0065    0.0065    0.0065    0.0065    0.0065    0.0065    0.0065</t>
  </si>
  <si>
    <t>MainClassify(1,1,256,1,0,32,0,1);</t>
  </si>
  <si>
    <t xml:space="preserve">MainClassify(1,1,256,1,0,32,0,2); </t>
  </si>
  <si>
    <t>MainClassify(1,1,256,1,0,32,0,3);</t>
  </si>
  <si>
    <t xml:space="preserve">MainClassify(1,1,256,1,0,32,0,4); </t>
  </si>
  <si>
    <t>MainClassify(1,1,256,1,0,32,1,1);</t>
  </si>
  <si>
    <t xml:space="preserve">MainClassify(1,1,256,1,0,32,1,2); </t>
  </si>
  <si>
    <t>MainClassify(1,1,256,1,0,32,1,3);</t>
  </si>
  <si>
    <t xml:space="preserve">MainClassify(1,1,256,1,0,32,1,4); </t>
  </si>
  <si>
    <t>SVR</t>
  </si>
  <si>
    <t xml:space="preserve"> 0.0035    0.0031    0.0020    0.0037    0.0037    0.0031    0.0037    0.0051</t>
  </si>
  <si>
    <t>0.0057    0.0055    0.0055    0.0056    0.0054    0.0055    0.0055    0.0057</t>
  </si>
  <si>
    <t>0.0840    0.1018    0.1457    0.1634    0.1831    0.1905    0.1954    0.1986    0.2014    0.2038    0.2057    0.2074    0.2085</t>
  </si>
  <si>
    <t>App1 ( scale giá trị của ma trận U=U*3000 khi train regresser)</t>
  </si>
  <si>
    <t xml:space="preserve">      24          30           64             100            200         300         400         500          600           700         800         900        1000</t>
  </si>
  <si>
    <t>0.1900    0.2264    0.2883    0.3482    0.3937    0.4102    0.4168    0.4244</t>
  </si>
  <si>
    <t>Calxx(1-1000), SVR1(800-1000), SVR2(600-800),SVR3(400-600), SVR4(300-400)</t>
  </si>
  <si>
    <t>MainClassify(1,1,256,1,0,32,0,2);</t>
  </si>
  <si>
    <t>0.1941    0.2332    0.2969    0.3564    0.4043    0.4256    0.4322    0.4391</t>
  </si>
  <si>
    <t>0.0849    0.1132    0.1760    0.2354    0.3052    0.3349    0.3521    0.3645</t>
  </si>
  <si>
    <t>MainClassify(1,1,256,1,0,32,0,4);</t>
  </si>
  <si>
    <t>MainClassify(1,1,256,1,0,32,1,2);</t>
  </si>
  <si>
    <t>MainClassify(1,1,256,1,0,32,1,4);</t>
  </si>
  <si>
    <t>0.0031    0.0049    0.0053    0.0037    0.0035    0.0035    0.0033    0.0045</t>
  </si>
  <si>
    <t>0.0054    0.0056    0.0057    0.0058    0.0059    0.0056    0.0057    0.0058</t>
  </si>
  <si>
    <t>Accucary</t>
  </si>
  <si>
    <t>0.1916    0.2322    0.2975    0.3561    0.4041    0.4250    0.4314    0.4391</t>
  </si>
  <si>
    <t xml:space="preserve"> 0.0855    0.1103    0.1718    0.2251    0.2907    0.3228    0.3393    0.3511</t>
  </si>
  <si>
    <t xml:space="preserve"> 0.0039    0.0037    0.0031    0.0033    0.0045    0.0045    0.0041    0.0045</t>
  </si>
  <si>
    <t>0.0055    0.0056    0.0055    0.0054    0.0050    0.0052    0.0053    0.0055</t>
  </si>
  <si>
    <t xml:space="preserve"> 0.1916    0.2322    0.2975    0.3561    0.4041    0.4250    0.4314    0.4391</t>
  </si>
  <si>
    <t>0.0855    0.1103    0.1718    0.2251    0.2907    0.3228    0.3393    0.3511</t>
  </si>
  <si>
    <t>0.0020    0.0049    0.0043    0.0043    0.0031    0.0043    0.0041    0.0033</t>
  </si>
  <si>
    <t xml:space="preserve"> 0.0055    0.0054    0.0055    0.0055    0.0055    0.0055    0.0055    0.0056</t>
  </si>
  <si>
    <t>Kết luận</t>
  </si>
  <si>
    <t>eigs(A,B) tuong đương eigs(B\A)</t>
  </si>
  <si>
    <t>App1(SVR) &lt; App2(joint) ~ App(kernel)</t>
  </si>
  <si>
    <t>Cần xét thêm</t>
  </si>
  <si>
    <t>Tại sao  App2(joint) ~ App(kernel)</t>
  </si>
  <si>
    <t>Dùng hai ma tran P,Q cho ket qua thap --&gt; P  + k và Q + k vào đường chéo chính (k=0.01)</t>
  </si>
  <si>
    <t xml:space="preserve">giá trị k có ảnh hưởng gì không </t>
  </si>
  <si>
    <t>feature vectors có xét 1 ( xét bk)  cho kết quả thấp hơn không xét bk 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</si>
</sst>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NumberFormat="1" applyFill="1" applyBorder="1" applyAlignment="1">
      <alignment vertical="center" wrapText="1"/>
    </xf>
    <xf numFmtId="164" fontId="0" fillId="3" borderId="1" xfId="0" applyNumberFormat="1" applyFill="1" applyBorder="1"/>
    <xf numFmtId="164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/>
    <xf numFmtId="1" fontId="0" fillId="4" borderId="1" xfId="0" applyNumberFormat="1" applyFill="1" applyBorder="1"/>
    <xf numFmtId="164" fontId="0" fillId="5" borderId="1" xfId="0" applyNumberFormat="1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ill="1" applyBorder="1"/>
    <xf numFmtId="16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NumberForma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0" fillId="0" borderId="0" xfId="0" applyNumberForma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5" fontId="0" fillId="4" borderId="1" xfId="0" applyNumberFormat="1" applyFill="1" applyBorder="1"/>
    <xf numFmtId="0" fontId="0" fillId="6" borderId="1" xfId="0" applyFill="1" applyBorder="1"/>
    <xf numFmtId="0" fontId="0" fillId="8" borderId="1" xfId="0" applyFill="1" applyBorder="1"/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0" xfId="1"/>
    <xf numFmtId="0" fontId="0" fillId="0" borderId="1" xfId="0" applyBorder="1" applyAlignment="1">
      <alignment horizontal="center"/>
    </xf>
    <xf numFmtId="0" fontId="0" fillId="10" borderId="0" xfId="0" applyFill="1"/>
    <xf numFmtId="164" fontId="0" fillId="11" borderId="1" xfId="0" applyNumberFormat="1" applyFill="1" applyBorder="1"/>
    <xf numFmtId="164" fontId="0" fillId="12" borderId="1" xfId="0" applyNumberFormat="1" applyFill="1" applyBorder="1"/>
    <xf numFmtId="0" fontId="0" fillId="12" borderId="1" xfId="0" applyNumberFormat="1" applyFill="1" applyBorder="1" applyAlignment="1">
      <alignment vertical="center" wrapText="1"/>
    </xf>
    <xf numFmtId="10" fontId="0" fillId="4" borderId="1" xfId="0" applyNumberFormat="1" applyFill="1" applyBorder="1" applyAlignment="1">
      <alignment horizontal="center"/>
    </xf>
    <xf numFmtId="10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 wrapText="1"/>
    </xf>
    <xf numFmtId="0" fontId="0" fillId="13" borderId="1" xfId="0" applyFill="1" applyBorder="1"/>
    <xf numFmtId="164" fontId="0" fillId="13" borderId="1" xfId="0" applyNumberFormat="1" applyFill="1" applyBorder="1"/>
    <xf numFmtId="1" fontId="0" fillId="4" borderId="1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wrapText="1"/>
    </xf>
    <xf numFmtId="165" fontId="0" fillId="13" borderId="1" xfId="0" applyNumberFormat="1" applyFill="1" applyBorder="1"/>
    <xf numFmtId="165" fontId="0" fillId="4" borderId="1" xfId="0" applyNumberFormat="1" applyFill="1" applyBorder="1" applyAlignment="1">
      <alignment horizontal="center"/>
    </xf>
    <xf numFmtId="165" fontId="0" fillId="13" borderId="1" xfId="0" applyNumberForma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/>
    <xf numFmtId="0" fontId="0" fillId="0" borderId="1" xfId="0" applyBorder="1" applyAlignment="1"/>
    <xf numFmtId="10" fontId="0" fillId="11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165" fontId="0" fillId="11" borderId="1" xfId="0" applyNumberFormat="1" applyFill="1" applyBorder="1" applyAlignment="1">
      <alignment horizontal="center"/>
    </xf>
    <xf numFmtId="165" fontId="0" fillId="11" borderId="1" xfId="0" applyNumberFormat="1" applyFill="1" applyBorder="1"/>
    <xf numFmtId="10" fontId="0" fillId="3" borderId="1" xfId="0" applyNumberFormat="1" applyFill="1" applyBorder="1" applyAlignment="1">
      <alignment wrapText="1"/>
    </xf>
    <xf numFmtId="0" fontId="0" fillId="11" borderId="2" xfId="0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14" borderId="1" xfId="0" applyFill="1" applyBorder="1"/>
    <xf numFmtId="10" fontId="0" fillId="5" borderId="1" xfId="0" applyNumberFormat="1" applyFill="1" applyBorder="1"/>
    <xf numFmtId="0" fontId="0" fillId="15" borderId="1" xfId="0" applyFill="1" applyBorder="1"/>
    <xf numFmtId="10" fontId="0" fillId="15" borderId="1" xfId="0" applyNumberFormat="1" applyFill="1" applyBorder="1"/>
    <xf numFmtId="10" fontId="0" fillId="13" borderId="1" xfId="0" applyNumberFormat="1" applyFill="1" applyBorder="1"/>
    <xf numFmtId="0" fontId="0" fillId="16" borderId="1" xfId="0" applyFill="1" applyBorder="1"/>
    <xf numFmtId="10" fontId="0" fillId="16" borderId="1" xfId="0" applyNumberFormat="1" applyFill="1" applyBorder="1"/>
    <xf numFmtId="0" fontId="0" fillId="17" borderId="1" xfId="0" applyFill="1" applyBorder="1"/>
    <xf numFmtId="10" fontId="0" fillId="17" borderId="1" xfId="0" applyNumberFormat="1" applyFill="1" applyBorder="1"/>
    <xf numFmtId="10" fontId="4" fillId="14" borderId="1" xfId="0" applyNumberFormat="1" applyFont="1" applyFill="1" applyBorder="1"/>
    <xf numFmtId="10" fontId="4" fillId="16" borderId="1" xfId="0" applyNumberFormat="1" applyFont="1" applyFill="1" applyBorder="1"/>
    <xf numFmtId="10" fontId="0" fillId="14" borderId="1" xfId="0" applyNumberFormat="1" applyFont="1" applyFill="1" applyBorder="1"/>
    <xf numFmtId="10" fontId="0" fillId="6" borderId="1" xfId="0" applyNumberFormat="1" applyFill="1" applyBorder="1"/>
    <xf numFmtId="0" fontId="0" fillId="18" borderId="1" xfId="0" applyFill="1" applyBorder="1"/>
    <xf numFmtId="10" fontId="0" fillId="18" borderId="1" xfId="0" applyNumberFormat="1" applyFill="1" applyBorder="1"/>
    <xf numFmtId="10" fontId="4" fillId="5" borderId="1" xfId="0" applyNumberFormat="1" applyFont="1" applyFill="1" applyBorder="1"/>
    <xf numFmtId="10" fontId="0" fillId="17" borderId="1" xfId="0" applyNumberFormat="1" applyFont="1" applyFill="1" applyBorder="1"/>
    <xf numFmtId="10" fontId="4" fillId="15" borderId="1" xfId="0" applyNumberFormat="1" applyFont="1" applyFill="1" applyBorder="1"/>
    <xf numFmtId="10" fontId="4" fillId="13" borderId="1" xfId="0" applyNumberFormat="1" applyFont="1" applyFill="1" applyBorder="1"/>
    <xf numFmtId="0" fontId="0" fillId="0" borderId="1" xfId="0" applyBorder="1" applyAlignment="1">
      <alignment horizontal="center"/>
    </xf>
    <xf numFmtId="10" fontId="0" fillId="4" borderId="1" xfId="0" applyNumberFormat="1" applyFill="1" applyBorder="1"/>
    <xf numFmtId="10" fontId="0" fillId="11" borderId="1" xfId="0" applyNumberFormat="1" applyFill="1" applyBorder="1"/>
    <xf numFmtId="0" fontId="0" fillId="0" borderId="1" xfId="0" applyBorder="1" applyAlignment="1">
      <alignment wrapText="1"/>
    </xf>
    <xf numFmtId="164" fontId="0" fillId="4" borderId="0" xfId="0" applyNumberFormat="1" applyFill="1" applyBorder="1"/>
    <xf numFmtId="164" fontId="0" fillId="13" borderId="0" xfId="0" applyNumberFormat="1" applyFill="1" applyBorder="1"/>
    <xf numFmtId="164" fontId="0" fillId="4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/>
    <xf numFmtId="10" fontId="4" fillId="14" borderId="0" xfId="0" applyNumberFormat="1" applyFont="1" applyFill="1" applyBorder="1"/>
    <xf numFmtId="10" fontId="0" fillId="5" borderId="0" xfId="0" applyNumberFormat="1" applyFill="1" applyBorder="1"/>
    <xf numFmtId="10" fontId="0" fillId="15" borderId="0" xfId="0" applyNumberFormat="1" applyFill="1" applyBorder="1"/>
    <xf numFmtId="10" fontId="0" fillId="13" borderId="0" xfId="0" applyNumberFormat="1" applyFill="1" applyBorder="1"/>
    <xf numFmtId="10" fontId="0" fillId="17" borderId="0" xfId="0" applyNumberFormat="1" applyFill="1" applyBorder="1"/>
    <xf numFmtId="10" fontId="0" fillId="16" borderId="0" xfId="0" applyNumberFormat="1" applyFill="1" applyBorder="1"/>
    <xf numFmtId="10" fontId="0" fillId="18" borderId="0" xfId="0" applyNumberFormat="1" applyFill="1" applyBorder="1"/>
    <xf numFmtId="10" fontId="0" fillId="6" borderId="0" xfId="0" applyNumberFormat="1" applyFill="1" applyBorder="1"/>
    <xf numFmtId="0" fontId="0" fillId="5" borderId="3" xfId="0" applyFill="1" applyBorder="1"/>
    <xf numFmtId="0" fontId="0" fillId="0" borderId="0" xfId="0" applyAlignment="1"/>
    <xf numFmtId="10" fontId="0" fillId="0" borderId="0" xfId="0" applyNumberFormat="1" applyFill="1" applyBorder="1"/>
    <xf numFmtId="0" fontId="0" fillId="3" borderId="1" xfId="0" applyFill="1" applyBorder="1"/>
    <xf numFmtId="10" fontId="0" fillId="3" borderId="1" xfId="0" applyNumberFormat="1" applyFont="1" applyFill="1" applyBorder="1"/>
    <xf numFmtId="0" fontId="0" fillId="19" borderId="1" xfId="0" applyFill="1" applyBorder="1" applyAlignment="1">
      <alignment wrapText="1"/>
    </xf>
    <xf numFmtId="10" fontId="0" fillId="19" borderId="1" xfId="0" applyNumberFormat="1" applyFill="1" applyBorder="1" applyAlignment="1">
      <alignment wrapText="1"/>
    </xf>
    <xf numFmtId="10" fontId="0" fillId="19" borderId="1" xfId="0" applyNumberFormat="1" applyFill="1" applyBorder="1"/>
    <xf numFmtId="10" fontId="0" fillId="19" borderId="1" xfId="0" applyNumberFormat="1" applyFont="1" applyFill="1" applyBorder="1"/>
    <xf numFmtId="10" fontId="0" fillId="8" borderId="1" xfId="0" applyNumberFormat="1" applyFont="1" applyFill="1" applyBorder="1"/>
    <xf numFmtId="10" fontId="0" fillId="11" borderId="1" xfId="0" applyNumberFormat="1" applyFont="1" applyFill="1" applyBorder="1"/>
    <xf numFmtId="10" fontId="0" fillId="8" borderId="1" xfId="0" applyNumberFormat="1" applyFill="1" applyBorder="1"/>
    <xf numFmtId="10" fontId="0" fillId="8" borderId="1" xfId="0" applyNumberFormat="1" applyFill="1" applyBorder="1" applyAlignment="1">
      <alignment wrapText="1"/>
    </xf>
    <xf numFmtId="0" fontId="0" fillId="3" borderId="0" xfId="0" applyFill="1"/>
    <xf numFmtId="0" fontId="5" fillId="3" borderId="0" xfId="0" applyFont="1" applyFill="1"/>
    <xf numFmtId="0" fontId="0" fillId="0" borderId="0" xfId="0" applyFill="1"/>
    <xf numFmtId="10" fontId="0" fillId="14" borderId="1" xfId="0" applyNumberFormat="1" applyFill="1" applyBorder="1"/>
    <xf numFmtId="10" fontId="0" fillId="20" borderId="1" xfId="0" applyNumberFormat="1" applyFill="1" applyBorder="1"/>
    <xf numFmtId="10" fontId="0" fillId="2" borderId="1" xfId="0" applyNumberFormat="1" applyFill="1" applyBorder="1"/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5" fillId="21" borderId="1" xfId="0" applyFont="1" applyFill="1" applyBorder="1"/>
    <xf numFmtId="10" fontId="5" fillId="21" borderId="1" xfId="0" applyNumberFormat="1" applyFont="1" applyFill="1" applyBorder="1"/>
    <xf numFmtId="0" fontId="0" fillId="20" borderId="4" xfId="0" applyFill="1" applyBorder="1" applyAlignment="1">
      <alignment horizontal="center"/>
    </xf>
    <xf numFmtId="10" fontId="0" fillId="20" borderId="1" xfId="0" applyNumberFormat="1" applyFill="1" applyBorder="1" applyAlignment="1">
      <alignment wrapText="1"/>
    </xf>
    <xf numFmtId="0" fontId="0" fillId="19" borderId="4" xfId="0" applyFill="1" applyBorder="1" applyAlignment="1">
      <alignment horizontal="center" wrapText="1"/>
    </xf>
    <xf numFmtId="0" fontId="0" fillId="22" borderId="1" xfId="0" applyFill="1" applyBorder="1" applyAlignment="1">
      <alignment wrapText="1"/>
    </xf>
    <xf numFmtId="10" fontId="0" fillId="22" borderId="1" xfId="0" applyNumberFormat="1" applyFill="1" applyBorder="1" applyAlignment="1">
      <alignment vertical="center"/>
    </xf>
    <xf numFmtId="10" fontId="5" fillId="22" borderId="1" xfId="0" applyNumberFormat="1" applyFont="1" applyFill="1" applyBorder="1" applyAlignment="1">
      <alignment vertical="center"/>
    </xf>
    <xf numFmtId="164" fontId="0" fillId="8" borderId="1" xfId="0" applyNumberFormat="1" applyFill="1" applyBorder="1"/>
    <xf numFmtId="164" fontId="0" fillId="2" borderId="1" xfId="0" applyNumberFormat="1" applyFill="1" applyBorder="1"/>
    <xf numFmtId="164" fontId="0" fillId="22" borderId="1" xfId="0" applyNumberFormat="1" applyFill="1" applyBorder="1" applyAlignment="1">
      <alignment vertical="center"/>
    </xf>
    <xf numFmtId="164" fontId="0" fillId="14" borderId="1" xfId="0" applyNumberFormat="1" applyFill="1" applyBorder="1"/>
    <xf numFmtId="164" fontId="5" fillId="21" borderId="1" xfId="0" applyNumberFormat="1" applyFont="1" applyFill="1" applyBorder="1"/>
    <xf numFmtId="164" fontId="5" fillId="22" borderId="1" xfId="0" applyNumberFormat="1" applyFont="1" applyFill="1" applyBorder="1" applyAlignment="1">
      <alignment vertical="center"/>
    </xf>
    <xf numFmtId="164" fontId="0" fillId="20" borderId="1" xfId="0" applyNumberFormat="1" applyFill="1" applyBorder="1"/>
    <xf numFmtId="10" fontId="6" fillId="22" borderId="1" xfId="0" applyNumberFormat="1" applyFont="1" applyFill="1" applyBorder="1" applyAlignment="1">
      <alignment vertical="center"/>
    </xf>
    <xf numFmtId="10" fontId="4" fillId="22" borderId="1" xfId="0" applyNumberFormat="1" applyFont="1" applyFill="1" applyBorder="1" applyAlignment="1">
      <alignment vertical="center"/>
    </xf>
    <xf numFmtId="10" fontId="4" fillId="8" borderId="1" xfId="0" applyNumberFormat="1" applyFont="1" applyFill="1" applyBorder="1"/>
    <xf numFmtId="10" fontId="4" fillId="8" borderId="1" xfId="0" applyNumberFormat="1" applyFont="1" applyFill="1" applyBorder="1" applyAlignment="1">
      <alignment wrapText="1"/>
    </xf>
    <xf numFmtId="10" fontId="4" fillId="20" borderId="1" xfId="0" applyNumberFormat="1" applyFont="1" applyFill="1" applyBorder="1"/>
    <xf numFmtId="0" fontId="0" fillId="3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2" fontId="0" fillId="11" borderId="1" xfId="0" applyNumberFormat="1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10" fontId="4" fillId="3" borderId="1" xfId="0" applyNumberFormat="1" applyFont="1" applyFill="1" applyBorder="1" applyAlignment="1">
      <alignment wrapText="1"/>
    </xf>
    <xf numFmtId="10" fontId="4" fillId="3" borderId="1" xfId="0" applyNumberFormat="1" applyFont="1" applyFill="1" applyBorder="1"/>
    <xf numFmtId="10" fontId="4" fillId="2" borderId="1" xfId="0" applyNumberFormat="1" applyFont="1" applyFill="1" applyBorder="1"/>
    <xf numFmtId="10" fontId="0" fillId="3" borderId="1" xfId="0" applyNumberFormat="1" applyFont="1" applyFill="1" applyBorder="1" applyAlignment="1">
      <alignment wrapText="1"/>
    </xf>
    <xf numFmtId="10" fontId="0" fillId="2" borderId="1" xfId="0" applyNumberFormat="1" applyFont="1" applyFill="1" applyBorder="1"/>
    <xf numFmtId="10" fontId="0" fillId="5" borderId="1" xfId="0" applyNumberFormat="1" applyFont="1" applyFill="1" applyBorder="1"/>
    <xf numFmtId="10" fontId="0" fillId="22" borderId="1" xfId="0" applyNumberFormat="1" applyFont="1" applyFill="1" applyBorder="1" applyAlignment="1">
      <alignment vertical="center"/>
    </xf>
    <xf numFmtId="10" fontId="0" fillId="20" borderId="1" xfId="0" applyNumberFormat="1" applyFont="1" applyFill="1" applyBorder="1" applyAlignment="1">
      <alignment wrapText="1"/>
    </xf>
    <xf numFmtId="10" fontId="0" fillId="20" borderId="1" xfId="0" applyNumberFormat="1" applyFont="1" applyFill="1" applyBorder="1"/>
    <xf numFmtId="10" fontId="0" fillId="0" borderId="0" xfId="0" applyNumberFormat="1"/>
    <xf numFmtId="0" fontId="0" fillId="11" borderId="1" xfId="0" applyFill="1" applyBorder="1" applyAlignment="1">
      <alignment wrapText="1"/>
    </xf>
    <xf numFmtId="0" fontId="0" fillId="14" borderId="1" xfId="0" applyFill="1" applyBorder="1" applyAlignment="1">
      <alignment wrapText="1"/>
    </xf>
    <xf numFmtId="0" fontId="0" fillId="0" borderId="1" xfId="0" applyFill="1" applyBorder="1"/>
    <xf numFmtId="0" fontId="0" fillId="21" borderId="1" xfId="0" applyFill="1" applyBorder="1" applyAlignment="1">
      <alignment wrapText="1"/>
    </xf>
    <xf numFmtId="0" fontId="0" fillId="21" borderId="1" xfId="0" applyFill="1" applyBorder="1"/>
    <xf numFmtId="0" fontId="4" fillId="14" borderId="1" xfId="0" applyFont="1" applyFill="1" applyBorder="1"/>
    <xf numFmtId="0" fontId="4" fillId="21" borderId="1" xfId="0" applyFont="1" applyFill="1" applyBorder="1"/>
    <xf numFmtId="0" fontId="0" fillId="21" borderId="1" xfId="0" applyFont="1" applyFill="1" applyBorder="1" applyAlignment="1">
      <alignment wrapText="1"/>
    </xf>
    <xf numFmtId="0" fontId="0" fillId="21" borderId="1" xfId="0" applyFont="1" applyFill="1" applyBorder="1"/>
    <xf numFmtId="0" fontId="0" fillId="14" borderId="1" xfId="0" applyFont="1" applyFill="1" applyBorder="1" applyAlignment="1">
      <alignment wrapText="1"/>
    </xf>
    <xf numFmtId="0" fontId="0" fillId="14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right"/>
    </xf>
    <xf numFmtId="0" fontId="0" fillId="11" borderId="2" xfId="0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2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Pseudoclass!$B$31</c:f>
              <c:strCache>
                <c:ptCount val="1"/>
                <c:pt idx="0">
                  <c:v>SVDS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Pseudoclass!$C$31:$J$31</c:f>
              <c:numCache>
                <c:formatCode>0.00%</c:formatCode>
                <c:ptCount val="8"/>
                <c:pt idx="0">
                  <c:v>0.220786287579921</c:v>
                </c:pt>
                <c:pt idx="1">
                  <c:v>0.25302679907495601</c:v>
                </c:pt>
                <c:pt idx="2">
                  <c:v>0.32621412052781901</c:v>
                </c:pt>
                <c:pt idx="3">
                  <c:v>0.37858794721806599</c:v>
                </c:pt>
                <c:pt idx="4">
                  <c:v>0.43749149775540702</c:v>
                </c:pt>
                <c:pt idx="5">
                  <c:v>0.45993742347979899</c:v>
                </c:pt>
                <c:pt idx="6">
                  <c:v>0.47041218881784802</c:v>
                </c:pt>
                <c:pt idx="7">
                  <c:v>0.47816623588627399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Pseudoclass!$B$32</c:f>
              <c:strCache>
                <c:ptCount val="1"/>
                <c:pt idx="0">
                  <c:v>NMF-cjlin.tw</c:v>
                </c:pt>
              </c:strCache>
            </c:strRef>
          </c:tx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Pseudoclass!$C$32:$J$32</c:f>
              <c:numCache>
                <c:formatCode>0.00%</c:formatCode>
                <c:ptCount val="8"/>
                <c:pt idx="0">
                  <c:v>0.210175486328391</c:v>
                </c:pt>
                <c:pt idx="1">
                  <c:v>0.24159978234253801</c:v>
                </c:pt>
                <c:pt idx="2">
                  <c:v>0.30390423071690897</c:v>
                </c:pt>
                <c:pt idx="3">
                  <c:v>0.35410148279145698</c:v>
                </c:pt>
                <c:pt idx="4">
                  <c:v>0.41463746429057302</c:v>
                </c:pt>
                <c:pt idx="5">
                  <c:v>0.442388790640729</c:v>
                </c:pt>
                <c:pt idx="6">
                  <c:v>0.46279417766290298</c:v>
                </c:pt>
                <c:pt idx="7">
                  <c:v>0.47150047612569701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Pseudoclass!$B$33</c:f>
              <c:strCache>
                <c:ptCount val="1"/>
                <c:pt idx="0">
                  <c:v>NMF-mm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Pseudoclass!$C$33:$J$33</c:f>
              <c:numCache>
                <c:formatCode>0.00%</c:formatCode>
                <c:ptCount val="8"/>
                <c:pt idx="0">
                  <c:v>0.20487008570262599</c:v>
                </c:pt>
                <c:pt idx="1">
                  <c:v>0.23180519657189499</c:v>
                </c:pt>
                <c:pt idx="2">
                  <c:v>0.29696639912937001</c:v>
                </c:pt>
                <c:pt idx="3">
                  <c:v>0.353693375051013</c:v>
                </c:pt>
                <c:pt idx="4">
                  <c:v>0.40008162154808902</c:v>
                </c:pt>
                <c:pt idx="5">
                  <c:v>0.430553666167868</c:v>
                </c:pt>
                <c:pt idx="6">
                  <c:v>0.44905455040130599</c:v>
                </c:pt>
                <c:pt idx="7">
                  <c:v>0.458032920691062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Pseudoclass!$B$34</c:f>
              <c:strCache>
                <c:ptCount val="1"/>
                <c:pt idx="0">
                  <c:v>NMF-cjlin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Pseudoclass!$C$34:$J$34</c:f>
              <c:numCache>
                <c:formatCode>0.00%</c:formatCode>
                <c:ptCount val="8"/>
                <c:pt idx="0">
                  <c:v>0.20364576248129501</c:v>
                </c:pt>
                <c:pt idx="1">
                  <c:v>0.23126105291797</c:v>
                </c:pt>
                <c:pt idx="2">
                  <c:v>0.24690518296830399</c:v>
                </c:pt>
                <c:pt idx="3">
                  <c:v>0.31859610937287403</c:v>
                </c:pt>
                <c:pt idx="4">
                  <c:v>0.31369881648755299</c:v>
                </c:pt>
                <c:pt idx="5">
                  <c:v>0.42007890082981902</c:v>
                </c:pt>
                <c:pt idx="6">
                  <c:v>0.39259964630662503</c:v>
                </c:pt>
                <c:pt idx="7">
                  <c:v>0.343626717453408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Pseudoclass!$B$35</c:f>
              <c:strCache>
                <c:ptCount val="1"/>
                <c:pt idx="0">
                  <c:v>NMF-als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Pseudoclass!$C$35:$J$35</c:f>
              <c:numCache>
                <c:formatCode>0.00%</c:formatCode>
                <c:ptCount val="8"/>
                <c:pt idx="0">
                  <c:v>0.200108828730785</c:v>
                </c:pt>
                <c:pt idx="1">
                  <c:v>0.22241871854169501</c:v>
                </c:pt>
                <c:pt idx="2">
                  <c:v>0.28757992109917002</c:v>
                </c:pt>
                <c:pt idx="3">
                  <c:v>0.340905999183785</c:v>
                </c:pt>
                <c:pt idx="4">
                  <c:v>0.41545367977146003</c:v>
                </c:pt>
                <c:pt idx="5">
                  <c:v>0.44660590395864502</c:v>
                </c:pt>
                <c:pt idx="6">
                  <c:v>0.435995102707115</c:v>
                </c:pt>
                <c:pt idx="7">
                  <c:v>0.13426744660590401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Pseudoclass!$B$36</c:f>
              <c:strCache>
                <c:ptCount val="1"/>
                <c:pt idx="0">
                  <c:v>NMF-alsobs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Pseudoclass!$C$36:$J$36</c:f>
              <c:numCache>
                <c:formatCode>0.00%</c:formatCode>
                <c:ptCount val="8"/>
                <c:pt idx="0">
                  <c:v>0.210311522241872</c:v>
                </c:pt>
                <c:pt idx="1">
                  <c:v>0.23520609440892401</c:v>
                </c:pt>
                <c:pt idx="2">
                  <c:v>0.30091144062032399</c:v>
                </c:pt>
                <c:pt idx="3">
                  <c:v>0.350020405387022</c:v>
                </c:pt>
                <c:pt idx="4">
                  <c:v>0.41382124880968602</c:v>
                </c:pt>
                <c:pt idx="5">
                  <c:v>0.44578968847775802</c:v>
                </c:pt>
                <c:pt idx="6">
                  <c:v>0.46633111141341299</c:v>
                </c:pt>
                <c:pt idx="7">
                  <c:v>0.479934702761529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Pseudoclass!$B$37</c:f>
              <c:strCache>
                <c:ptCount val="1"/>
                <c:pt idx="0">
                  <c:v>NMF-prob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Pseudoclass!$C$37:$J$37</c:f>
              <c:numCache>
                <c:formatCode>0.00%</c:formatCode>
                <c:ptCount val="8"/>
                <c:pt idx="0">
                  <c:v>3.2648619235478198E-3</c:v>
                </c:pt>
                <c:pt idx="1">
                  <c:v>3.2648619235478198E-3</c:v>
                </c:pt>
                <c:pt idx="2">
                  <c:v>3.2648619235478198E-3</c:v>
                </c:pt>
                <c:pt idx="3">
                  <c:v>3.2648619235478198E-3</c:v>
                </c:pt>
                <c:pt idx="4">
                  <c:v>3.2648619235478198E-3</c:v>
                </c:pt>
                <c:pt idx="5">
                  <c:v>3.2648619235478198E-3</c:v>
                </c:pt>
                <c:pt idx="6">
                  <c:v>3.2648619235478198E-3</c:v>
                </c:pt>
                <c:pt idx="7">
                  <c:v>3.2648619235478198E-3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10080"/>
        <c:axId val="167724160"/>
      </c:lineChart>
      <c:catAx>
        <c:axId val="16771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724160"/>
        <c:crosses val="autoZero"/>
        <c:auto val="1"/>
        <c:lblAlgn val="ctr"/>
        <c:lblOffset val="100"/>
        <c:noMultiLvlLbl val="0"/>
      </c:catAx>
      <c:valAx>
        <c:axId val="1677241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771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Pseudoclass!$AA$31</c:f>
              <c:strCache>
                <c:ptCount val="1"/>
                <c:pt idx="0">
                  <c:v>SVDS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Pseudoclass!$AB$31:$AI$31</c:f>
              <c:numCache>
                <c:formatCode>0.00%</c:formatCode>
                <c:ptCount val="8"/>
                <c:pt idx="0">
                  <c:v>0.201597</c:v>
                </c:pt>
                <c:pt idx="1">
                  <c:v>0.23435900000000001</c:v>
                </c:pt>
                <c:pt idx="2">
                  <c:v>0.28938000000000003</c:v>
                </c:pt>
                <c:pt idx="3">
                  <c:v>0.31115959177636399</c:v>
                </c:pt>
                <c:pt idx="4">
                  <c:v>0.36407336192870898</c:v>
                </c:pt>
                <c:pt idx="5">
                  <c:v>0.40071734950451099</c:v>
                </c:pt>
                <c:pt idx="6">
                  <c:v>0.415803875166396</c:v>
                </c:pt>
                <c:pt idx="7">
                  <c:v>0.42312527732583899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Pseudoclass!$AA$32</c:f>
              <c:strCache>
                <c:ptCount val="1"/>
                <c:pt idx="0">
                  <c:v>NMF-cjlin.tw</c:v>
                </c:pt>
              </c:strCache>
            </c:strRef>
          </c:tx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Pseudoclass!$AB$32:$AI$32</c:f>
              <c:numCache>
                <c:formatCode>0.00%</c:formatCode>
                <c:ptCount val="8"/>
                <c:pt idx="0">
                  <c:v>0.17486318591924299</c:v>
                </c:pt>
                <c:pt idx="1">
                  <c:v>0.196605531726076</c:v>
                </c:pt>
                <c:pt idx="2">
                  <c:v>0.25066558201449501</c:v>
                </c:pt>
                <c:pt idx="3">
                  <c:v>0.269745599763349</c:v>
                </c:pt>
                <c:pt idx="4">
                  <c:v>0.326172163881083</c:v>
                </c:pt>
                <c:pt idx="5">
                  <c:v>0.36440615293595602</c:v>
                </c:pt>
                <c:pt idx="6">
                  <c:v>0.39509699999999998</c:v>
                </c:pt>
                <c:pt idx="7">
                  <c:v>0.40378599999999998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Pseudoclass!$AA$33</c:f>
              <c:strCache>
                <c:ptCount val="1"/>
                <c:pt idx="0">
                  <c:v>NMF-mm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Pseudoclass!$AB$33:$AI$33</c:f>
              <c:numCache>
                <c:formatCode>0.00%</c:formatCode>
                <c:ptCount val="8"/>
                <c:pt idx="0">
                  <c:v>0.17434551101908</c:v>
                </c:pt>
                <c:pt idx="1">
                  <c:v>0.19412808756101199</c:v>
                </c:pt>
                <c:pt idx="2">
                  <c:v>0.240090223339743</c:v>
                </c:pt>
                <c:pt idx="3">
                  <c:v>0.26301582606123403</c:v>
                </c:pt>
                <c:pt idx="4">
                  <c:v>0.31944239017896803</c:v>
                </c:pt>
                <c:pt idx="5">
                  <c:v>0.36673568998668798</c:v>
                </c:pt>
                <c:pt idx="6">
                  <c:v>0.390696642508505</c:v>
                </c:pt>
                <c:pt idx="7">
                  <c:v>0.40515456293447699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Pseudoclass!$AA$34</c:f>
              <c:strCache>
                <c:ptCount val="1"/>
                <c:pt idx="0">
                  <c:v>NMF-cjlin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Pseudoclass!$AB$34:$AI$34</c:f>
              <c:numCache>
                <c:formatCode>0.00%</c:formatCode>
                <c:ptCount val="8"/>
                <c:pt idx="0">
                  <c:v>0.17301434699009</c:v>
                </c:pt>
                <c:pt idx="1">
                  <c:v>0.18159295962135799</c:v>
                </c:pt>
                <c:pt idx="2">
                  <c:v>0.202891584085195</c:v>
                </c:pt>
                <c:pt idx="3">
                  <c:v>0.195274367697086</c:v>
                </c:pt>
                <c:pt idx="4">
                  <c:v>0.106604052654933</c:v>
                </c:pt>
                <c:pt idx="5">
                  <c:v>0.18621505694423901</c:v>
                </c:pt>
                <c:pt idx="6">
                  <c:v>0.34817334713799702</c:v>
                </c:pt>
                <c:pt idx="7">
                  <c:v>4.7145392693388598E-2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Pseudoclass!$AA$35</c:f>
              <c:strCache>
                <c:ptCount val="1"/>
                <c:pt idx="0">
                  <c:v>NMF-als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Pseudoclass!$AB$35:$AI$35</c:f>
              <c:numCache>
                <c:formatCode>0.00%</c:formatCode>
                <c:ptCount val="8"/>
                <c:pt idx="0">
                  <c:v>0.16824434255287701</c:v>
                </c:pt>
                <c:pt idx="1">
                  <c:v>0.19416506433959499</c:v>
                </c:pt>
                <c:pt idx="2">
                  <c:v>0.245119065227037</c:v>
                </c:pt>
                <c:pt idx="3">
                  <c:v>0.26778583049844701</c:v>
                </c:pt>
                <c:pt idx="4">
                  <c:v>0.33948380417098101</c:v>
                </c:pt>
                <c:pt idx="5">
                  <c:v>0.387072918207366</c:v>
                </c:pt>
                <c:pt idx="6">
                  <c:v>0.32787309569590301</c:v>
                </c:pt>
                <c:pt idx="7">
                  <c:v>0.38185919242715599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Pseudoclass!$AA$36</c:f>
              <c:strCache>
                <c:ptCount val="1"/>
                <c:pt idx="0">
                  <c:v>NMF-alsobs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Pseudoclass!$AB$36:$AI$36</c:f>
              <c:numCache>
                <c:formatCode>0.00%</c:formatCode>
                <c:ptCount val="8"/>
                <c:pt idx="0">
                  <c:v>0.17819109599171701</c:v>
                </c:pt>
                <c:pt idx="1">
                  <c:v>0.20858600798698401</c:v>
                </c:pt>
                <c:pt idx="2">
                  <c:v>0.24741162549918699</c:v>
                </c:pt>
                <c:pt idx="3">
                  <c:v>0.27381304540748402</c:v>
                </c:pt>
                <c:pt idx="4">
                  <c:v>0.32950007395355702</c:v>
                </c:pt>
                <c:pt idx="5">
                  <c:v>0.384411</c:v>
                </c:pt>
                <c:pt idx="6">
                  <c:v>0.40855599999999997</c:v>
                </c:pt>
                <c:pt idx="7">
                  <c:v>0.42072199999999998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56544"/>
        <c:axId val="167758080"/>
      </c:lineChart>
      <c:catAx>
        <c:axId val="16775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758080"/>
        <c:crosses val="autoZero"/>
        <c:auto val="1"/>
        <c:lblAlgn val="ctr"/>
        <c:lblOffset val="100"/>
        <c:noMultiLvlLbl val="0"/>
      </c:catAx>
      <c:valAx>
        <c:axId val="1677580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775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Pseudoclass!$L$31</c:f>
              <c:strCache>
                <c:ptCount val="1"/>
                <c:pt idx="0">
                  <c:v>SVDS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Pseudoclass!$M$31:$T$31</c:f>
              <c:numCache>
                <c:formatCode>0.00%</c:formatCode>
                <c:ptCount val="8"/>
                <c:pt idx="0">
                  <c:v>8.4013333333333301E-2</c:v>
                </c:pt>
                <c:pt idx="1">
                  <c:v>0.10176</c:v>
                </c:pt>
                <c:pt idx="2">
                  <c:v>0.1457</c:v>
                </c:pt>
                <c:pt idx="3">
                  <c:v>0.16341333333333299</c:v>
                </c:pt>
                <c:pt idx="4">
                  <c:v>0.18308666666666701</c:v>
                </c:pt>
                <c:pt idx="5">
                  <c:v>0.19046666666666701</c:v>
                </c:pt>
                <c:pt idx="6">
                  <c:v>0.19536000000000001</c:v>
                </c:pt>
                <c:pt idx="7">
                  <c:v>0.198613333333333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Pseudoclass!$L$32</c:f>
              <c:strCache>
                <c:ptCount val="1"/>
                <c:pt idx="0">
                  <c:v>NMF-cjlin.tw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Pseudoclass!$M$32:$T$32</c:f>
              <c:numCache>
                <c:formatCode>0.00%</c:formatCode>
                <c:ptCount val="8"/>
                <c:pt idx="0">
                  <c:v>7.6373333333333293E-2</c:v>
                </c:pt>
                <c:pt idx="1">
                  <c:v>9.2079999999999995E-2</c:v>
                </c:pt>
                <c:pt idx="2">
                  <c:v>0.13184000000000001</c:v>
                </c:pt>
                <c:pt idx="3">
                  <c:v>0.15131333333333299</c:v>
                </c:pt>
                <c:pt idx="4">
                  <c:v>0.17077999999999999</c:v>
                </c:pt>
                <c:pt idx="5">
                  <c:v>0.17611299999999999</c:v>
                </c:pt>
                <c:pt idx="6">
                  <c:v>3.8467000000000001E-2</c:v>
                </c:pt>
                <c:pt idx="7">
                  <c:v>7.5269999999999998E-3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Pseudoclass!$L$33</c:f>
              <c:strCache>
                <c:ptCount val="1"/>
                <c:pt idx="0">
                  <c:v>NMF-mm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Pseudoclass!$M$33:$T$33</c:f>
              <c:numCache>
                <c:formatCode>0.00%</c:formatCode>
                <c:ptCount val="8"/>
                <c:pt idx="0">
                  <c:v>6.9720000000000004E-2</c:v>
                </c:pt>
                <c:pt idx="1">
                  <c:v>8.2673333333333293E-2</c:v>
                </c:pt>
                <c:pt idx="2">
                  <c:v>0.125326666666667</c:v>
                </c:pt>
                <c:pt idx="3">
                  <c:v>0.14432666666666699</c:v>
                </c:pt>
                <c:pt idx="4">
                  <c:v>0.16663333333333299</c:v>
                </c:pt>
                <c:pt idx="5">
                  <c:v>0.17866000000000001</c:v>
                </c:pt>
                <c:pt idx="6">
                  <c:v>0.1852</c:v>
                </c:pt>
                <c:pt idx="7">
                  <c:v>0.18914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Pseudoclass!$L$34</c:f>
              <c:strCache>
                <c:ptCount val="1"/>
                <c:pt idx="0">
                  <c:v>NMF-cjlin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Pseudoclass!$M$34:$T$34</c:f>
              <c:numCache>
                <c:formatCode>0.00%</c:formatCode>
                <c:ptCount val="8"/>
                <c:pt idx="0">
                  <c:v>4.2213333333333297E-2</c:v>
                </c:pt>
                <c:pt idx="1">
                  <c:v>4.99E-2</c:v>
                </c:pt>
                <c:pt idx="2">
                  <c:v>8.5046666666666701E-2</c:v>
                </c:pt>
                <c:pt idx="3">
                  <c:v>8.8800000000000007E-3</c:v>
                </c:pt>
                <c:pt idx="4">
                  <c:v>5.3930000000000002E-3</c:v>
                </c:pt>
                <c:pt idx="5">
                  <c:v>5.1130000000000004E-3</c:v>
                </c:pt>
                <c:pt idx="6">
                  <c:v>1.2600000000000001E-3</c:v>
                </c:pt>
                <c:pt idx="7">
                  <c:v>1.4400000000000001E-3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Pseudoclass!$L$35</c:f>
              <c:strCache>
                <c:ptCount val="1"/>
                <c:pt idx="0">
                  <c:v>NMF-als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Pseudoclass!$M$35:$T$35</c:f>
              <c:numCache>
                <c:formatCode>0.00%</c:formatCode>
                <c:ptCount val="8"/>
                <c:pt idx="0">
                  <c:v>7.7193333333333294E-2</c:v>
                </c:pt>
                <c:pt idx="1">
                  <c:v>9.3780000000000002E-2</c:v>
                </c:pt>
                <c:pt idx="2">
                  <c:v>0.12934000000000001</c:v>
                </c:pt>
                <c:pt idx="3">
                  <c:v>0.14382</c:v>
                </c:pt>
                <c:pt idx="4">
                  <c:v>0.165273</c:v>
                </c:pt>
                <c:pt idx="5">
                  <c:v>0.17367299999999999</c:v>
                </c:pt>
                <c:pt idx="6">
                  <c:v>0.178813</c:v>
                </c:pt>
                <c:pt idx="7">
                  <c:v>0.18074000000000001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Pseudoclass!$L$36</c:f>
              <c:strCache>
                <c:ptCount val="1"/>
                <c:pt idx="0">
                  <c:v>NMF-alsobs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Pseudoclass!$M$36:$T$36</c:f>
              <c:numCache>
                <c:formatCode>0.00%</c:formatCode>
                <c:ptCount val="8"/>
                <c:pt idx="0">
                  <c:v>7.6453333333333304E-2</c:v>
                </c:pt>
                <c:pt idx="1">
                  <c:v>9.2460000000000001E-2</c:v>
                </c:pt>
                <c:pt idx="2">
                  <c:v>0.13672000000000001</c:v>
                </c:pt>
                <c:pt idx="3">
                  <c:v>0.15500666666666699</c:v>
                </c:pt>
                <c:pt idx="4">
                  <c:v>0.175127</c:v>
                </c:pt>
                <c:pt idx="5">
                  <c:v>0.18527299999999999</c:v>
                </c:pt>
                <c:pt idx="6">
                  <c:v>0.19121299999999999</c:v>
                </c:pt>
                <c:pt idx="7">
                  <c:v>0.19508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32416"/>
        <c:axId val="167533952"/>
      </c:lineChart>
      <c:catAx>
        <c:axId val="16753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533952"/>
        <c:crosses val="autoZero"/>
        <c:auto val="1"/>
        <c:lblAlgn val="ctr"/>
        <c:lblOffset val="100"/>
        <c:noMultiLvlLbl val="0"/>
      </c:catAx>
      <c:valAx>
        <c:axId val="1675339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753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Pseudoclass!$AK$31</c:f>
              <c:strCache>
                <c:ptCount val="1"/>
                <c:pt idx="0">
                  <c:v>SVDS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Pseudoclass!$AL$31:$AR$31</c:f>
              <c:numCache>
                <c:formatCode>0.00%</c:formatCode>
                <c:ptCount val="7"/>
                <c:pt idx="0">
                  <c:v>0.109239766081871</c:v>
                </c:pt>
                <c:pt idx="1">
                  <c:v>0.23485380116959101</c:v>
                </c:pt>
                <c:pt idx="2">
                  <c:v>0.29742690058479498</c:v>
                </c:pt>
                <c:pt idx="3">
                  <c:v>0.31684210526315798</c:v>
                </c:pt>
                <c:pt idx="4">
                  <c:v>0.32467836257309901</c:v>
                </c:pt>
                <c:pt idx="5">
                  <c:v>0.33099415204678401</c:v>
                </c:pt>
                <c:pt idx="6">
                  <c:v>0.336842105263158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Pseudoclass!$AK$32</c:f>
              <c:strCache>
                <c:ptCount val="1"/>
                <c:pt idx="0">
                  <c:v>NMF-cjlin.tw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Pseudoclass!$AL$32:$AR$32</c:f>
              <c:numCache>
                <c:formatCode>0.00%</c:formatCode>
                <c:ptCount val="7"/>
                <c:pt idx="0">
                  <c:v>0.109942</c:v>
                </c:pt>
                <c:pt idx="1">
                  <c:v>0.235322</c:v>
                </c:pt>
                <c:pt idx="2">
                  <c:v>0.29988300000000001</c:v>
                </c:pt>
                <c:pt idx="3">
                  <c:v>0.31450299999999998</c:v>
                </c:pt>
                <c:pt idx="4">
                  <c:v>0.32538</c:v>
                </c:pt>
                <c:pt idx="5">
                  <c:v>0.33146199999999998</c:v>
                </c:pt>
                <c:pt idx="6">
                  <c:v>0.337895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Pseudoclass!$AK$33</c:f>
              <c:strCache>
                <c:ptCount val="1"/>
                <c:pt idx="0">
                  <c:v>NMF-mm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Pseudoclass!$AL$33:$AR$33</c:f>
              <c:numCache>
                <c:formatCode>0.00%</c:formatCode>
                <c:ptCount val="7"/>
                <c:pt idx="0">
                  <c:v>0.11391800000000001</c:v>
                </c:pt>
                <c:pt idx="1">
                  <c:v>0.23497100000000001</c:v>
                </c:pt>
                <c:pt idx="2">
                  <c:v>0.30152000000000001</c:v>
                </c:pt>
                <c:pt idx="3">
                  <c:v>0.31473699999999999</c:v>
                </c:pt>
                <c:pt idx="4">
                  <c:v>0.32456099999999999</c:v>
                </c:pt>
                <c:pt idx="5">
                  <c:v>0.33216400000000001</c:v>
                </c:pt>
                <c:pt idx="6">
                  <c:v>0.33918100000000001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Pseudoclass!$AK$34</c:f>
              <c:strCache>
                <c:ptCount val="1"/>
                <c:pt idx="0">
                  <c:v>NMF-cjlin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Pseudoclass!$AL$34:$AR$34</c:f>
              <c:numCache>
                <c:formatCode>0.00%</c:formatCode>
                <c:ptCount val="7"/>
                <c:pt idx="0">
                  <c:v>0.110526</c:v>
                </c:pt>
                <c:pt idx="1">
                  <c:v>0.22117000000000001</c:v>
                </c:pt>
                <c:pt idx="2">
                  <c:v>0.28350900000000001</c:v>
                </c:pt>
                <c:pt idx="3">
                  <c:v>0.310058</c:v>
                </c:pt>
                <c:pt idx="4">
                  <c:v>0.32467800000000002</c:v>
                </c:pt>
                <c:pt idx="5">
                  <c:v>0.32877200000000001</c:v>
                </c:pt>
                <c:pt idx="6">
                  <c:v>0.33321600000000001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Pseudoclass!$AK$35</c:f>
              <c:strCache>
                <c:ptCount val="1"/>
                <c:pt idx="0">
                  <c:v>NMF-als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Pseudoclass!$AL$35:$AR$35</c:f>
              <c:numCache>
                <c:formatCode>0.00%</c:formatCode>
                <c:ptCount val="7"/>
                <c:pt idx="0">
                  <c:v>0.110292</c:v>
                </c:pt>
                <c:pt idx="1">
                  <c:v>0.23508799999999999</c:v>
                </c:pt>
                <c:pt idx="2">
                  <c:v>0.29543900000000001</c:v>
                </c:pt>
                <c:pt idx="3">
                  <c:v>0.31415199999999999</c:v>
                </c:pt>
                <c:pt idx="4">
                  <c:v>0.32502900000000001</c:v>
                </c:pt>
                <c:pt idx="5">
                  <c:v>0.33497100000000002</c:v>
                </c:pt>
                <c:pt idx="6">
                  <c:v>0.169708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Pseudoclass!$AK$36</c:f>
              <c:strCache>
                <c:ptCount val="1"/>
                <c:pt idx="0">
                  <c:v>NMF-alsobs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Pseudoclass!$AL$36:$AR$36</c:f>
              <c:numCache>
                <c:formatCode>0.00%</c:formatCode>
                <c:ptCount val="7"/>
                <c:pt idx="0">
                  <c:v>0.109123</c:v>
                </c:pt>
                <c:pt idx="1">
                  <c:v>0.23380100000000001</c:v>
                </c:pt>
                <c:pt idx="2">
                  <c:v>0.29894700000000002</c:v>
                </c:pt>
                <c:pt idx="3">
                  <c:v>0.31181300000000001</c:v>
                </c:pt>
                <c:pt idx="4">
                  <c:v>0.32818700000000001</c:v>
                </c:pt>
                <c:pt idx="5">
                  <c:v>0.331345</c:v>
                </c:pt>
                <c:pt idx="6">
                  <c:v>0.33777800000000002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78624"/>
        <c:axId val="167580416"/>
      </c:lineChart>
      <c:catAx>
        <c:axId val="16757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580416"/>
        <c:crosses val="autoZero"/>
        <c:auto val="1"/>
        <c:lblAlgn val="ctr"/>
        <c:lblOffset val="100"/>
        <c:noMultiLvlLbl val="0"/>
      </c:catAx>
      <c:valAx>
        <c:axId val="1675804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757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Pseudoclass!$L$8</c:f>
              <c:strCache>
                <c:ptCount val="1"/>
                <c:pt idx="0">
                  <c:v>Accuracy (%)</c:v>
                </c:pt>
              </c:strCache>
            </c:strRef>
          </c:tx>
          <c:cat>
            <c:numRef>
              <c:f>Pseudoclass!$M$7:$Y$7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Pseudoclass!$M$8:$Y$8</c:f>
              <c:numCache>
                <c:formatCode>0.00%</c:formatCode>
                <c:ptCount val="13"/>
                <c:pt idx="0">
                  <c:v>8.4013333333333301E-2</c:v>
                </c:pt>
                <c:pt idx="1">
                  <c:v>0.10176</c:v>
                </c:pt>
                <c:pt idx="2">
                  <c:v>0.1457</c:v>
                </c:pt>
                <c:pt idx="3">
                  <c:v>0.16341333333333299</c:v>
                </c:pt>
                <c:pt idx="4">
                  <c:v>0.18308666666666701</c:v>
                </c:pt>
                <c:pt idx="5">
                  <c:v>0.19046666666666701</c:v>
                </c:pt>
                <c:pt idx="6">
                  <c:v>0.19536000000000001</c:v>
                </c:pt>
                <c:pt idx="7">
                  <c:v>0.198613333333333</c:v>
                </c:pt>
                <c:pt idx="8">
                  <c:v>0.20138</c:v>
                </c:pt>
                <c:pt idx="9">
                  <c:v>0.20376</c:v>
                </c:pt>
                <c:pt idx="10">
                  <c:v>0.20574666666666699</c:v>
                </c:pt>
                <c:pt idx="11">
                  <c:v>0.207386666666667</c:v>
                </c:pt>
                <c:pt idx="12">
                  <c:v>0.20854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02048"/>
        <c:axId val="167603584"/>
      </c:lineChart>
      <c:catAx>
        <c:axId val="1676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603584"/>
        <c:crosses val="autoZero"/>
        <c:auto val="1"/>
        <c:lblAlgn val="ctr"/>
        <c:lblOffset val="100"/>
        <c:noMultiLvlLbl val="0"/>
      </c:catAx>
      <c:valAx>
        <c:axId val="167603584"/>
        <c:scaling>
          <c:orientation val="minMax"/>
        </c:scaling>
        <c:delete val="0"/>
        <c:axPos val="l"/>
        <c:majorGridlines/>
        <c:title>
          <c:overlay val="0"/>
        </c:title>
        <c:numFmt formatCode="0.00%" sourceLinked="1"/>
        <c:majorTickMark val="none"/>
        <c:minorTickMark val="none"/>
        <c:tickLblPos val="nextTo"/>
        <c:crossAx val="1676020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eigenclass!$AC$12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numRef>
              <c:f>eigenclass!$AD$11:$AK$11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eigenclass!$AD$12:$AK$12</c:f>
              <c:numCache>
                <c:formatCode>0.00%</c:formatCode>
                <c:ptCount val="8"/>
                <c:pt idx="0">
                  <c:v>0.201597</c:v>
                </c:pt>
                <c:pt idx="1">
                  <c:v>0.23435900000000001</c:v>
                </c:pt>
                <c:pt idx="2">
                  <c:v>0.28938000000000003</c:v>
                </c:pt>
                <c:pt idx="3">
                  <c:v>0.31115959177636399</c:v>
                </c:pt>
                <c:pt idx="4">
                  <c:v>0.36407336192870898</c:v>
                </c:pt>
                <c:pt idx="5">
                  <c:v>0.40071734950451099</c:v>
                </c:pt>
                <c:pt idx="6">
                  <c:v>0.415803875166396</c:v>
                </c:pt>
                <c:pt idx="7">
                  <c:v>0.42312527732583899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eigenclass!$AC$13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numRef>
              <c:f>eigenclass!$AD$11:$AK$11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eigenclass!$AD$13:$AK$13</c:f>
              <c:numCache>
                <c:formatCode>0.00%</c:formatCode>
                <c:ptCount val="8"/>
                <c:pt idx="0">
                  <c:v>0.2056</c:v>
                </c:pt>
                <c:pt idx="1">
                  <c:v>0.24010000000000001</c:v>
                </c:pt>
                <c:pt idx="2">
                  <c:v>0.29049999999999998</c:v>
                </c:pt>
                <c:pt idx="3">
                  <c:v>0.30930000000000002</c:v>
                </c:pt>
                <c:pt idx="4">
                  <c:v>0.35870000000000002</c:v>
                </c:pt>
                <c:pt idx="5">
                  <c:v>0.39190000000000003</c:v>
                </c:pt>
                <c:pt idx="6">
                  <c:v>0.40699999999999997</c:v>
                </c:pt>
                <c:pt idx="7">
                  <c:v>0.41649999999999998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eigenclass!$AC$18</c:f>
              <c:strCache>
                <c:ptCount val="1"/>
                <c:pt idx="0">
                  <c:v>App3</c:v>
                </c:pt>
              </c:strCache>
            </c:strRef>
          </c:tx>
          <c:marker>
            <c:symbol val="none"/>
          </c:marker>
          <c:dPt>
            <c:idx val="7"/>
            <c:bubble3D val="0"/>
            <c:spPr>
              <a:ln>
                <a:prstDash val="solid"/>
              </a:ln>
            </c:spPr>
          </c:dPt>
          <c:cat>
            <c:numRef>
              <c:f>eigenclass!$AD$11:$AK$11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eigenclass!$AD$18:$AK$18</c:f>
            </c:numRef>
          </c:val>
          <c:smooth val="1"/>
        </c:ser>
        <c:ser>
          <c:idx val="9"/>
          <c:order val="3"/>
          <c:tx>
            <c:strRef>
              <c:f>eigenclass!$AC$23</c:f>
              <c:strCache>
                <c:ptCount val="1"/>
                <c:pt idx="0">
                  <c:v>App4</c:v>
                </c:pt>
              </c:strCache>
            </c:strRef>
          </c:tx>
          <c:marker>
            <c:symbol val="none"/>
          </c:marker>
          <c:cat>
            <c:numRef>
              <c:f>eigenclass!$AD$11:$AK$11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eigenclass!$AD$23:$AK$23</c:f>
              <c:numCache>
                <c:formatCode>0.00%</c:formatCode>
                <c:ptCount val="8"/>
                <c:pt idx="0">
                  <c:v>8.8599999999999998E-2</c:v>
                </c:pt>
                <c:pt idx="1">
                  <c:v>0.1096</c:v>
                </c:pt>
                <c:pt idx="2">
                  <c:v>0.14449999999999999</c:v>
                </c:pt>
                <c:pt idx="3">
                  <c:v>0.1177</c:v>
                </c:pt>
                <c:pt idx="4">
                  <c:v>0.26329999999999998</c:v>
                </c:pt>
                <c:pt idx="5">
                  <c:v>0.3543</c:v>
                </c:pt>
                <c:pt idx="6">
                  <c:v>0.39360000000000001</c:v>
                </c:pt>
                <c:pt idx="7">
                  <c:v>0.43330000000000002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19040"/>
        <c:axId val="174520576"/>
      </c:lineChart>
      <c:catAx>
        <c:axId val="17451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520576"/>
        <c:crosses val="autoZero"/>
        <c:auto val="1"/>
        <c:lblAlgn val="ctr"/>
        <c:lblOffset val="100"/>
        <c:noMultiLvlLbl val="0"/>
      </c:catAx>
      <c:valAx>
        <c:axId val="1745205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451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eigenclass!$B$12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numRef>
              <c:f>eigenclass!$C$11:$J$11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eigenclass!$C$12:$J$12</c:f>
              <c:numCache>
                <c:formatCode>0.00%</c:formatCode>
                <c:ptCount val="8"/>
                <c:pt idx="0">
                  <c:v>0.220786287579921</c:v>
                </c:pt>
                <c:pt idx="1">
                  <c:v>0.25302679907495601</c:v>
                </c:pt>
                <c:pt idx="2">
                  <c:v>0.32621412052781901</c:v>
                </c:pt>
                <c:pt idx="3">
                  <c:v>0.37858794721806599</c:v>
                </c:pt>
                <c:pt idx="4">
                  <c:v>0.43749149775540702</c:v>
                </c:pt>
                <c:pt idx="5">
                  <c:v>0.45993742347979899</c:v>
                </c:pt>
                <c:pt idx="6">
                  <c:v>0.47041218881784802</c:v>
                </c:pt>
                <c:pt idx="7">
                  <c:v>0.47816623588627399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eigenclass!$B$13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numRef>
              <c:f>eigenclass!$C$11:$J$11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eigenclass!$C$13:$J$13</c:f>
              <c:numCache>
                <c:formatCode>0.00%</c:formatCode>
                <c:ptCount val="8"/>
                <c:pt idx="0">
                  <c:v>0.2283</c:v>
                </c:pt>
                <c:pt idx="1">
                  <c:v>0.26300000000000001</c:v>
                </c:pt>
                <c:pt idx="2">
                  <c:v>0.33529999999999999</c:v>
                </c:pt>
                <c:pt idx="3">
                  <c:v>0.38719999999999999</c:v>
                </c:pt>
                <c:pt idx="4">
                  <c:v>0.44779999999999998</c:v>
                </c:pt>
                <c:pt idx="5">
                  <c:v>0.47499999999999998</c:v>
                </c:pt>
                <c:pt idx="6">
                  <c:v>0.48770000000000002</c:v>
                </c:pt>
                <c:pt idx="7">
                  <c:v>0.4945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eigenclass!$B$18</c:f>
              <c:strCache>
                <c:ptCount val="1"/>
                <c:pt idx="0">
                  <c:v>App3</c:v>
                </c:pt>
              </c:strCache>
            </c:strRef>
          </c:tx>
          <c:marker>
            <c:symbol val="none"/>
          </c:marker>
          <c:cat>
            <c:numRef>
              <c:f>eigenclass!$C$11:$J$11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eigenclass!$C$18:$J$18</c:f>
            </c:numRef>
          </c:val>
          <c:smooth val="1"/>
        </c:ser>
        <c:ser>
          <c:idx val="3"/>
          <c:order val="3"/>
          <c:tx>
            <c:strRef>
              <c:f>eigenclass!$B$23</c:f>
              <c:strCache>
                <c:ptCount val="1"/>
                <c:pt idx="0">
                  <c:v>App4</c:v>
                </c:pt>
              </c:strCache>
            </c:strRef>
          </c:tx>
          <c:marker>
            <c:symbol val="none"/>
          </c:marker>
          <c:cat>
            <c:numRef>
              <c:f>eigenclass!$C$11:$J$11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eigenclass!$C$23:$J$23</c:f>
              <c:numCache>
                <c:formatCode>0.00%</c:formatCode>
                <c:ptCount val="8"/>
                <c:pt idx="0">
                  <c:v>4.2599999999999999E-2</c:v>
                </c:pt>
                <c:pt idx="1">
                  <c:v>4.9399999999999999E-2</c:v>
                </c:pt>
                <c:pt idx="2">
                  <c:v>5.4300000000000001E-2</c:v>
                </c:pt>
                <c:pt idx="3">
                  <c:v>6.7900000000000002E-2</c:v>
                </c:pt>
                <c:pt idx="4">
                  <c:v>0.1341</c:v>
                </c:pt>
                <c:pt idx="5">
                  <c:v>0.24809999999999999</c:v>
                </c:pt>
                <c:pt idx="6">
                  <c:v>0.37669999999999998</c:v>
                </c:pt>
                <c:pt idx="7">
                  <c:v>0.50170000000000003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83040"/>
        <c:axId val="164630912"/>
      </c:lineChart>
      <c:catAx>
        <c:axId val="16778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630912"/>
        <c:crosses val="autoZero"/>
        <c:auto val="1"/>
        <c:lblAlgn val="ctr"/>
        <c:lblOffset val="100"/>
        <c:noMultiLvlLbl val="0"/>
      </c:catAx>
      <c:valAx>
        <c:axId val="1646309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778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eigenclass!$M$12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numRef>
              <c:f>eigenclass!$N$11:$Z$11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eigenclass!$N$12:$Z$12</c:f>
              <c:numCache>
                <c:formatCode>0.00%</c:formatCode>
                <c:ptCount val="13"/>
                <c:pt idx="0">
                  <c:v>8.4013333333333301E-2</c:v>
                </c:pt>
                <c:pt idx="1">
                  <c:v>0.10176</c:v>
                </c:pt>
                <c:pt idx="2">
                  <c:v>0.1457</c:v>
                </c:pt>
                <c:pt idx="3">
                  <c:v>0.16341333333333299</c:v>
                </c:pt>
                <c:pt idx="4">
                  <c:v>0.18308666666666701</c:v>
                </c:pt>
                <c:pt idx="5">
                  <c:v>0.19046666666666701</c:v>
                </c:pt>
                <c:pt idx="6">
                  <c:v>0.19536000000000001</c:v>
                </c:pt>
                <c:pt idx="7">
                  <c:v>0.198613333333333</c:v>
                </c:pt>
                <c:pt idx="8">
                  <c:v>0.20138</c:v>
                </c:pt>
                <c:pt idx="9">
                  <c:v>0.20376</c:v>
                </c:pt>
                <c:pt idx="10">
                  <c:v>0.20574666666666699</c:v>
                </c:pt>
                <c:pt idx="11">
                  <c:v>0.207386666666667</c:v>
                </c:pt>
                <c:pt idx="12">
                  <c:v>0.20854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eigenclass!$M$13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numRef>
              <c:f>eigenclass!$N$11:$Z$11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eigenclass!$N$13:$Z$13</c:f>
              <c:numCache>
                <c:formatCode>0.00%</c:formatCode>
                <c:ptCount val="13"/>
                <c:pt idx="0">
                  <c:v>8.3299999999999999E-2</c:v>
                </c:pt>
                <c:pt idx="1">
                  <c:v>0.1008</c:v>
                </c:pt>
                <c:pt idx="2">
                  <c:v>0.14549999999999999</c:v>
                </c:pt>
                <c:pt idx="3">
                  <c:v>0.16300000000000001</c:v>
                </c:pt>
                <c:pt idx="4">
                  <c:v>0.1825</c:v>
                </c:pt>
                <c:pt idx="5">
                  <c:v>0.18990000000000001</c:v>
                </c:pt>
                <c:pt idx="6">
                  <c:v>0.19439999999999999</c:v>
                </c:pt>
                <c:pt idx="7">
                  <c:v>0.19819999999999999</c:v>
                </c:pt>
                <c:pt idx="8">
                  <c:v>0.2006</c:v>
                </c:pt>
                <c:pt idx="9">
                  <c:v>0.2026</c:v>
                </c:pt>
                <c:pt idx="10">
                  <c:v>0.2041</c:v>
                </c:pt>
                <c:pt idx="11">
                  <c:v>0.20619999999999999</c:v>
                </c:pt>
                <c:pt idx="12">
                  <c:v>0.20730000000000001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eigenclass!$M$18</c:f>
              <c:strCache>
                <c:ptCount val="1"/>
                <c:pt idx="0">
                  <c:v>App3</c:v>
                </c:pt>
              </c:strCache>
            </c:strRef>
          </c:tx>
          <c:marker>
            <c:symbol val="none"/>
          </c:marker>
          <c:cat>
            <c:numRef>
              <c:f>eigenclass!$N$11:$Z$11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eigenclass!$N$18:$Z$18</c:f>
            </c:numRef>
          </c:val>
          <c:smooth val="1"/>
        </c:ser>
        <c:ser>
          <c:idx val="3"/>
          <c:order val="3"/>
          <c:tx>
            <c:strRef>
              <c:f>eigenclass!$M$23</c:f>
              <c:strCache>
                <c:ptCount val="1"/>
                <c:pt idx="0">
                  <c:v>App4</c:v>
                </c:pt>
              </c:strCache>
            </c:strRef>
          </c:tx>
          <c:marker>
            <c:symbol val="none"/>
          </c:marker>
          <c:cat>
            <c:numRef>
              <c:f>eigenclass!$N$11:$Z$11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eigenclass!$N$23:$Z$23</c:f>
              <c:numCache>
                <c:formatCode>0.00%</c:formatCode>
                <c:ptCount val="13"/>
                <c:pt idx="0">
                  <c:v>1.2500000000000001E-2</c:v>
                </c:pt>
                <c:pt idx="1">
                  <c:v>1.46E-2</c:v>
                </c:pt>
                <c:pt idx="2">
                  <c:v>2.2599999999999999E-2</c:v>
                </c:pt>
                <c:pt idx="3">
                  <c:v>3.0599999999999999E-2</c:v>
                </c:pt>
                <c:pt idx="4">
                  <c:v>4.99E-2</c:v>
                </c:pt>
                <c:pt idx="5">
                  <c:v>7.0400000000000004E-2</c:v>
                </c:pt>
                <c:pt idx="6">
                  <c:v>8.9399999999999993E-2</c:v>
                </c:pt>
                <c:pt idx="7">
                  <c:v>0.1079</c:v>
                </c:pt>
                <c:pt idx="8">
                  <c:v>0.12870000000000001</c:v>
                </c:pt>
                <c:pt idx="9">
                  <c:v>0.14729999999999999</c:v>
                </c:pt>
                <c:pt idx="10">
                  <c:v>0.1656</c:v>
                </c:pt>
                <c:pt idx="11">
                  <c:v>0.1837</c:v>
                </c:pt>
                <c:pt idx="12">
                  <c:v>0.20619999999999999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19136"/>
        <c:axId val="167820672"/>
      </c:lineChart>
      <c:catAx>
        <c:axId val="167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820672"/>
        <c:crosses val="autoZero"/>
        <c:auto val="1"/>
        <c:lblAlgn val="ctr"/>
        <c:lblOffset val="100"/>
        <c:noMultiLvlLbl val="0"/>
      </c:catAx>
      <c:valAx>
        <c:axId val="1678206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781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14287</xdr:rowOff>
    </xdr:from>
    <xdr:to>
      <xdr:col>9</xdr:col>
      <xdr:colOff>76200</xdr:colOff>
      <xdr:row>56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47625</xdr:colOff>
      <xdr:row>41</xdr:row>
      <xdr:rowOff>4762</xdr:rowOff>
    </xdr:from>
    <xdr:to>
      <xdr:col>33</xdr:col>
      <xdr:colOff>38100</xdr:colOff>
      <xdr:row>55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40</xdr:row>
      <xdr:rowOff>4762</xdr:rowOff>
    </xdr:from>
    <xdr:to>
      <xdr:col>18</xdr:col>
      <xdr:colOff>409575</xdr:colOff>
      <xdr:row>54</xdr:row>
      <xdr:rowOff>80962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41</xdr:row>
      <xdr:rowOff>0</xdr:rowOff>
    </xdr:from>
    <xdr:to>
      <xdr:col>42</xdr:col>
      <xdr:colOff>200025</xdr:colOff>
      <xdr:row>52</xdr:row>
      <xdr:rowOff>100012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1228724</xdr:colOff>
      <xdr:row>10</xdr:row>
      <xdr:rowOff>185737</xdr:rowOff>
    </xdr:from>
    <xdr:to>
      <xdr:col>23</xdr:col>
      <xdr:colOff>657224</xdr:colOff>
      <xdr:row>25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838200</xdr:colOff>
      <xdr:row>25</xdr:row>
      <xdr:rowOff>100011</xdr:rowOff>
    </xdr:from>
    <xdr:to>
      <xdr:col>36</xdr:col>
      <xdr:colOff>600075</xdr:colOff>
      <xdr:row>40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76202</xdr:colOff>
      <xdr:row>25</xdr:row>
      <xdr:rowOff>14287</xdr:rowOff>
    </xdr:from>
    <xdr:to>
      <xdr:col>7</xdr:col>
      <xdr:colOff>447676</xdr:colOff>
      <xdr:row>39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1485899</xdr:colOff>
      <xdr:row>24</xdr:row>
      <xdr:rowOff>176212</xdr:rowOff>
    </xdr:from>
    <xdr:to>
      <xdr:col>22</xdr:col>
      <xdr:colOff>476250</xdr:colOff>
      <xdr:row>41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it.uet.vnu.edu.vn/kse2014/home/" TargetMode="External"/><Relationship Id="rId1" Type="http://schemas.openxmlformats.org/officeDocument/2006/relationships/hyperlink" Target="http://www.ttn.edu.vn/hoithaocnt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C12" sqref="C12"/>
    </sheetView>
  </sheetViews>
  <sheetFormatPr defaultRowHeight="15" x14ac:dyDescent="0.25"/>
  <cols>
    <col min="2" max="2" width="12.5703125" customWidth="1"/>
    <col min="3" max="3" width="18.85546875" customWidth="1"/>
    <col min="7" max="7" width="13.5703125" customWidth="1"/>
    <col min="8" max="8" width="17.28515625" customWidth="1"/>
    <col min="9" max="9" width="12.42578125" customWidth="1"/>
    <col min="10" max="10" width="14.7109375" customWidth="1"/>
  </cols>
  <sheetData>
    <row r="1" spans="2:9" x14ac:dyDescent="0.25">
      <c r="B1" t="s">
        <v>0</v>
      </c>
    </row>
    <row r="2" spans="2:9" x14ac:dyDescent="0.25">
      <c r="B2" t="s">
        <v>1</v>
      </c>
    </row>
    <row r="3" spans="2:9" x14ac:dyDescent="0.25">
      <c r="B3" s="38" t="s">
        <v>60</v>
      </c>
    </row>
    <row r="5" spans="2:9" x14ac:dyDescent="0.25">
      <c r="B5" s="3"/>
      <c r="C5" s="59" t="s">
        <v>16</v>
      </c>
      <c r="D5" s="59"/>
      <c r="E5" s="59" t="s">
        <v>94</v>
      </c>
    </row>
    <row r="6" spans="2:9" x14ac:dyDescent="0.25">
      <c r="B6" s="14" t="s">
        <v>70</v>
      </c>
      <c r="C6" s="56">
        <v>0.50170044891851495</v>
      </c>
      <c r="D6" s="57">
        <v>0.50968862755579303</v>
      </c>
      <c r="E6" s="56">
        <f>3029/7351</f>
        <v>0.41205278193443068</v>
      </c>
    </row>
    <row r="7" spans="2:9" x14ac:dyDescent="0.25">
      <c r="B7" s="5" t="s">
        <v>10</v>
      </c>
      <c r="C7" s="7">
        <f xml:space="preserve"> 0.39861243989001</f>
        <v>0.39861243989001</v>
      </c>
      <c r="D7" s="8">
        <f>0.405397500738071</f>
        <v>0.40539750073807101</v>
      </c>
    </row>
    <row r="8" spans="2:9" x14ac:dyDescent="0.25">
      <c r="C8" s="4" t="s">
        <v>8</v>
      </c>
      <c r="D8" s="4" t="s">
        <v>9</v>
      </c>
    </row>
    <row r="9" spans="2:9" x14ac:dyDescent="0.25">
      <c r="F9" t="s">
        <v>65</v>
      </c>
    </row>
    <row r="10" spans="2:9" x14ac:dyDescent="0.25">
      <c r="B10" s="38" t="s">
        <v>59</v>
      </c>
      <c r="G10" s="38" t="s">
        <v>83</v>
      </c>
    </row>
    <row r="12" spans="2:9" x14ac:dyDescent="0.25">
      <c r="B12" s="3"/>
      <c r="C12" s="59" t="s">
        <v>58</v>
      </c>
      <c r="D12" s="59"/>
      <c r="G12" s="3"/>
      <c r="H12" s="59" t="s">
        <v>118</v>
      </c>
      <c r="I12" s="59"/>
    </row>
    <row r="13" spans="2:9" x14ac:dyDescent="0.25">
      <c r="B13" s="14" t="s">
        <v>70</v>
      </c>
      <c r="C13" s="56">
        <v>0.20624000000000001</v>
      </c>
      <c r="D13" s="57">
        <v>0.20280000000000001</v>
      </c>
      <c r="G13" s="14" t="s">
        <v>70</v>
      </c>
      <c r="H13" s="56">
        <v>0.38479532163742702</v>
      </c>
      <c r="I13" s="57">
        <v>0.37929824561403502</v>
      </c>
    </row>
    <row r="14" spans="2:9" x14ac:dyDescent="0.25">
      <c r="B14" s="5" t="s">
        <v>10</v>
      </c>
      <c r="C14" s="7">
        <f xml:space="preserve">  129.590488/1000</f>
        <v>0.129590488</v>
      </c>
      <c r="D14" s="7">
        <f xml:space="preserve">  138.0589/1000</f>
        <v>0.13805889999999998</v>
      </c>
      <c r="G14" s="5" t="s">
        <v>10</v>
      </c>
      <c r="H14" s="7">
        <f xml:space="preserve"> 0.323157</f>
        <v>0.32315700000000003</v>
      </c>
      <c r="I14" s="7">
        <f xml:space="preserve">  0.334044</f>
        <v>0.33404400000000001</v>
      </c>
    </row>
    <row r="15" spans="2:9" x14ac:dyDescent="0.25">
      <c r="C15" s="21" t="s">
        <v>8</v>
      </c>
      <c r="D15" s="21" t="s">
        <v>9</v>
      </c>
      <c r="H15" s="72" t="s">
        <v>8</v>
      </c>
      <c r="I15" s="72" t="s">
        <v>9</v>
      </c>
    </row>
    <row r="17" spans="2:4" x14ac:dyDescent="0.25">
      <c r="B17" s="38" t="s">
        <v>61</v>
      </c>
    </row>
    <row r="19" spans="2:4" x14ac:dyDescent="0.25">
      <c r="B19" s="3"/>
      <c r="C19" s="59" t="s">
        <v>62</v>
      </c>
      <c r="D19" s="59"/>
    </row>
    <row r="20" spans="2:4" x14ac:dyDescent="0.25">
      <c r="B20" s="14" t="s">
        <v>70</v>
      </c>
      <c r="C20" s="56">
        <v>0.43329400000000001</v>
      </c>
      <c r="D20" s="57">
        <v>0.43074299999999999</v>
      </c>
    </row>
    <row r="21" spans="2:4" x14ac:dyDescent="0.25">
      <c r="B21" s="5" t="s">
        <v>10</v>
      </c>
      <c r="C21" s="7">
        <f xml:space="preserve"> 0.314386</f>
        <v>0.314386</v>
      </c>
      <c r="D21" s="8">
        <f>0.319409</f>
        <v>0.319409</v>
      </c>
    </row>
    <row r="22" spans="2:4" x14ac:dyDescent="0.25">
      <c r="C22" s="37" t="s">
        <v>8</v>
      </c>
      <c r="D22" s="37" t="s">
        <v>9</v>
      </c>
    </row>
    <row r="24" spans="2:4" x14ac:dyDescent="0.25">
      <c r="C24">
        <v>27044</v>
      </c>
      <c r="D24">
        <v>27239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10" workbookViewId="0">
      <selection activeCell="C26" sqref="C26"/>
    </sheetView>
  </sheetViews>
  <sheetFormatPr defaultRowHeight="15" x14ac:dyDescent="0.25"/>
  <cols>
    <col min="2" max="2" width="30.28515625" bestFit="1" customWidth="1"/>
    <col min="3" max="3" width="59.7109375" bestFit="1" customWidth="1"/>
    <col min="4" max="4" width="59.28515625" bestFit="1" customWidth="1"/>
    <col min="5" max="5" width="22.5703125" bestFit="1" customWidth="1"/>
  </cols>
  <sheetData>
    <row r="1" spans="1:5" x14ac:dyDescent="0.25">
      <c r="A1" t="s">
        <v>186</v>
      </c>
    </row>
    <row r="2" spans="1:5" x14ac:dyDescent="0.25">
      <c r="B2" s="3" t="s">
        <v>192</v>
      </c>
      <c r="C2" s="3">
        <v>0.44900000000000001</v>
      </c>
    </row>
    <row r="3" spans="1:5" ht="30" x14ac:dyDescent="0.25">
      <c r="A3" s="124" t="s">
        <v>236</v>
      </c>
      <c r="B3" s="95" t="s">
        <v>187</v>
      </c>
      <c r="C3" s="3" t="s">
        <v>191</v>
      </c>
    </row>
    <row r="4" spans="1:5" ht="30" x14ac:dyDescent="0.25">
      <c r="A4" s="124"/>
      <c r="B4" s="168" t="s">
        <v>195</v>
      </c>
      <c r="C4" s="62" t="s">
        <v>197</v>
      </c>
    </row>
    <row r="5" spans="1:5" ht="30" x14ac:dyDescent="0.25">
      <c r="A5" s="124"/>
      <c r="B5" s="168" t="s">
        <v>196</v>
      </c>
      <c r="C5" s="62" t="s">
        <v>242</v>
      </c>
    </row>
    <row r="6" spans="1:5" ht="30" x14ac:dyDescent="0.25">
      <c r="A6" s="124"/>
      <c r="B6" s="168" t="s">
        <v>193</v>
      </c>
      <c r="C6" s="62" t="s">
        <v>194</v>
      </c>
    </row>
    <row r="7" spans="1:5" ht="30" x14ac:dyDescent="0.25">
      <c r="A7" s="124"/>
      <c r="B7" s="168" t="s">
        <v>190</v>
      </c>
      <c r="C7" s="62" t="s">
        <v>189</v>
      </c>
    </row>
    <row r="8" spans="1:5" x14ac:dyDescent="0.25">
      <c r="A8" s="126"/>
      <c r="B8" s="179"/>
      <c r="C8" s="170" t="s">
        <v>252</v>
      </c>
      <c r="D8" t="s">
        <v>10</v>
      </c>
    </row>
    <row r="9" spans="1:5" x14ac:dyDescent="0.25">
      <c r="A9">
        <v>32</v>
      </c>
      <c r="B9" s="195" t="s">
        <v>228</v>
      </c>
      <c r="C9" s="71" t="s">
        <v>237</v>
      </c>
      <c r="D9" s="71" t="s">
        <v>238</v>
      </c>
      <c r="E9" t="s">
        <v>216</v>
      </c>
    </row>
    <row r="10" spans="1:5" x14ac:dyDescent="0.25">
      <c r="B10" s="195" t="s">
        <v>244</v>
      </c>
      <c r="C10" s="71" t="s">
        <v>245</v>
      </c>
      <c r="D10" s="71" t="s">
        <v>246</v>
      </c>
      <c r="E10" t="s">
        <v>217</v>
      </c>
    </row>
    <row r="11" spans="1:5" x14ac:dyDescent="0.25">
      <c r="B11" s="195" t="s">
        <v>230</v>
      </c>
      <c r="C11" s="71" t="s">
        <v>250</v>
      </c>
      <c r="D11" s="71" t="s">
        <v>251</v>
      </c>
      <c r="E11" t="s">
        <v>218</v>
      </c>
    </row>
    <row r="12" spans="1:5" x14ac:dyDescent="0.25">
      <c r="B12" s="195" t="s">
        <v>247</v>
      </c>
      <c r="C12" s="71" t="s">
        <v>182</v>
      </c>
      <c r="D12" s="71" t="s">
        <v>246</v>
      </c>
      <c r="E12" t="s">
        <v>219</v>
      </c>
    </row>
    <row r="13" spans="1:5" x14ac:dyDescent="0.25">
      <c r="B13" s="194" t="s">
        <v>232</v>
      </c>
      <c r="C13" s="1" t="s">
        <v>259</v>
      </c>
      <c r="D13" s="1" t="s">
        <v>260</v>
      </c>
    </row>
    <row r="14" spans="1:5" x14ac:dyDescent="0.25">
      <c r="B14" s="194" t="s">
        <v>248</v>
      </c>
      <c r="C14" s="1" t="s">
        <v>257</v>
      </c>
      <c r="D14" s="1" t="s">
        <v>258</v>
      </c>
    </row>
    <row r="15" spans="1:5" x14ac:dyDescent="0.25">
      <c r="B15" s="194" t="s">
        <v>234</v>
      </c>
      <c r="C15" s="1" t="s">
        <v>255</v>
      </c>
      <c r="D15" s="1" t="s">
        <v>256</v>
      </c>
    </row>
    <row r="16" spans="1:5" x14ac:dyDescent="0.25">
      <c r="B16" s="194" t="s">
        <v>249</v>
      </c>
      <c r="C16" s="1" t="s">
        <v>253</v>
      </c>
      <c r="D16" s="1" t="s">
        <v>254</v>
      </c>
    </row>
    <row r="18" spans="1:5" x14ac:dyDescent="0.25">
      <c r="A18" t="s">
        <v>210</v>
      </c>
      <c r="B18" s="171" t="s">
        <v>206</v>
      </c>
      <c r="C18" s="172" t="s">
        <v>212</v>
      </c>
      <c r="D18" s="172" t="s">
        <v>213</v>
      </c>
      <c r="E18" t="s">
        <v>216</v>
      </c>
    </row>
    <row r="19" spans="1:5" x14ac:dyDescent="0.25">
      <c r="B19" s="172" t="s">
        <v>203</v>
      </c>
      <c r="C19" s="172" t="s">
        <v>215</v>
      </c>
      <c r="D19" s="172" t="s">
        <v>214</v>
      </c>
      <c r="E19" t="s">
        <v>217</v>
      </c>
    </row>
    <row r="20" spans="1:5" x14ac:dyDescent="0.25">
      <c r="B20" s="171" t="s">
        <v>207</v>
      </c>
      <c r="C20" s="172" t="s">
        <v>199</v>
      </c>
      <c r="D20" s="172" t="s">
        <v>211</v>
      </c>
      <c r="E20" t="s">
        <v>218</v>
      </c>
    </row>
    <row r="21" spans="1:5" x14ac:dyDescent="0.25">
      <c r="B21" s="172" t="s">
        <v>202</v>
      </c>
      <c r="C21" s="174" t="s">
        <v>200</v>
      </c>
      <c r="D21" s="172" t="s">
        <v>201</v>
      </c>
      <c r="E21" t="s">
        <v>219</v>
      </c>
    </row>
    <row r="22" spans="1:5" x14ac:dyDescent="0.25">
      <c r="B22" s="169" t="s">
        <v>208</v>
      </c>
      <c r="C22" s="73" t="s">
        <v>226</v>
      </c>
      <c r="D22" s="73" t="s">
        <v>227</v>
      </c>
    </row>
    <row r="23" spans="1:5" x14ac:dyDescent="0.25">
      <c r="B23" s="173" t="s">
        <v>204</v>
      </c>
      <c r="C23" s="73" t="s">
        <v>222</v>
      </c>
      <c r="D23" s="73" t="s">
        <v>223</v>
      </c>
    </row>
    <row r="24" spans="1:5" x14ac:dyDescent="0.25">
      <c r="B24" s="169" t="s">
        <v>209</v>
      </c>
      <c r="C24" s="73" t="s">
        <v>224</v>
      </c>
      <c r="D24" s="73" t="s">
        <v>221</v>
      </c>
    </row>
    <row r="25" spans="1:5" x14ac:dyDescent="0.25">
      <c r="B25" s="173" t="s">
        <v>205</v>
      </c>
      <c r="C25" s="173" t="s">
        <v>225</v>
      </c>
      <c r="D25" s="73" t="s">
        <v>220</v>
      </c>
    </row>
    <row r="28" spans="1:5" x14ac:dyDescent="0.25">
      <c r="B28" s="196" t="s">
        <v>261</v>
      </c>
      <c r="C28" t="s">
        <v>263</v>
      </c>
    </row>
    <row r="29" spans="1:5" x14ac:dyDescent="0.25">
      <c r="C29" t="s">
        <v>266</v>
      </c>
    </row>
    <row r="30" spans="1:5" x14ac:dyDescent="0.25">
      <c r="C30" t="s">
        <v>262</v>
      </c>
    </row>
    <row r="31" spans="1:5" x14ac:dyDescent="0.25">
      <c r="C31" t="s">
        <v>268</v>
      </c>
    </row>
    <row r="32" spans="1:5" x14ac:dyDescent="0.25">
      <c r="B32" t="s">
        <v>264</v>
      </c>
      <c r="C32" t="s">
        <v>265</v>
      </c>
    </row>
    <row r="33" spans="3:3" x14ac:dyDescent="0.25">
      <c r="C33" t="s">
        <v>267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zoomScaleNormal="100" workbookViewId="0">
      <selection activeCell="O4" sqref="O4"/>
    </sheetView>
  </sheetViews>
  <sheetFormatPr defaultRowHeight="15" x14ac:dyDescent="0.25"/>
  <cols>
    <col min="2" max="2" width="19" customWidth="1"/>
    <col min="3" max="5" width="12" bestFit="1" customWidth="1"/>
    <col min="6" max="7" width="12" customWidth="1"/>
    <col min="8" max="8" width="12.5703125" customWidth="1"/>
    <col min="10" max="10" width="18" customWidth="1"/>
    <col min="11" max="11" width="11.28515625" customWidth="1"/>
    <col min="12" max="12" width="11.5703125" customWidth="1"/>
    <col min="13" max="13" width="12.28515625" customWidth="1"/>
    <col min="14" max="14" width="9.28515625" bestFit="1" customWidth="1"/>
    <col min="15" max="15" width="11.28515625" customWidth="1"/>
    <col min="17" max="17" width="18.85546875" customWidth="1"/>
    <col min="21" max="21" width="9.5703125" bestFit="1" customWidth="1"/>
    <col min="24" max="24" width="18.85546875" bestFit="1" customWidth="1"/>
    <col min="28" max="28" width="9.5703125" bestFit="1" customWidth="1"/>
  </cols>
  <sheetData>
    <row r="1" spans="1:29" x14ac:dyDescent="0.25">
      <c r="A1" t="s">
        <v>2</v>
      </c>
    </row>
    <row r="2" spans="1:29" ht="30.75" customHeight="1" x14ac:dyDescent="0.25">
      <c r="C2" s="183" t="s">
        <v>72</v>
      </c>
      <c r="D2" s="183"/>
      <c r="E2" s="183"/>
      <c r="F2" s="183"/>
      <c r="G2" s="44" t="s">
        <v>15</v>
      </c>
      <c r="H2" s="66" t="s">
        <v>68</v>
      </c>
      <c r="K2" s="183" t="s">
        <v>72</v>
      </c>
      <c r="L2" s="183"/>
      <c r="M2" s="183"/>
      <c r="N2" s="44" t="s">
        <v>15</v>
      </c>
      <c r="O2" s="66" t="s">
        <v>68</v>
      </c>
      <c r="R2" s="183" t="s">
        <v>72</v>
      </c>
      <c r="S2" s="183"/>
      <c r="T2" s="183"/>
      <c r="U2" s="44" t="s">
        <v>15</v>
      </c>
      <c r="V2" s="181" t="s">
        <v>68</v>
      </c>
      <c r="Y2" s="183" t="s">
        <v>72</v>
      </c>
      <c r="Z2" s="183"/>
      <c r="AA2" s="183"/>
      <c r="AB2" s="44" t="s">
        <v>15</v>
      </c>
      <c r="AC2" s="181" t="s">
        <v>68</v>
      </c>
    </row>
    <row r="3" spans="1:29" x14ac:dyDescent="0.25">
      <c r="C3" s="9" t="s">
        <v>13</v>
      </c>
      <c r="D3" s="9" t="s">
        <v>12</v>
      </c>
      <c r="E3" s="9" t="s">
        <v>11</v>
      </c>
      <c r="F3" s="9" t="s">
        <v>14</v>
      </c>
      <c r="G3" s="44"/>
      <c r="H3" s="67"/>
      <c r="K3" s="9" t="s">
        <v>24</v>
      </c>
      <c r="L3" s="9" t="s">
        <v>23</v>
      </c>
      <c r="M3" s="9" t="s">
        <v>22</v>
      </c>
      <c r="N3" s="44"/>
      <c r="O3" s="67"/>
      <c r="R3" s="9" t="s">
        <v>66</v>
      </c>
      <c r="S3" s="9" t="s">
        <v>23</v>
      </c>
      <c r="T3" s="9" t="s">
        <v>63</v>
      </c>
      <c r="U3" s="44"/>
      <c r="V3" s="182"/>
      <c r="Y3" s="9" t="s">
        <v>84</v>
      </c>
      <c r="Z3" s="9" t="s">
        <v>85</v>
      </c>
      <c r="AA3" s="9" t="s">
        <v>86</v>
      </c>
      <c r="AB3" s="44"/>
      <c r="AC3" s="182"/>
    </row>
    <row r="4" spans="1:29" x14ac:dyDescent="0.25">
      <c r="B4" s="1" t="s">
        <v>70</v>
      </c>
      <c r="C4" s="42">
        <f t="shared" ref="C4:H5" si="0">C10</f>
        <v>0.2177934974833356</v>
      </c>
      <c r="D4" s="42">
        <f t="shared" si="0"/>
        <v>0.24554482383349205</v>
      </c>
      <c r="E4" s="42">
        <f t="shared" si="0"/>
        <v>0.30417630254387157</v>
      </c>
      <c r="F4" s="42">
        <f t="shared" si="0"/>
        <v>0.49816351516800433</v>
      </c>
      <c r="G4" s="43">
        <f t="shared" si="0"/>
        <v>0.35015644130050333</v>
      </c>
      <c r="H4" s="60">
        <f t="shared" si="0"/>
        <v>0.29057271119575567</v>
      </c>
      <c r="J4" s="1" t="s">
        <v>70</v>
      </c>
      <c r="K4" s="42">
        <f t="shared" ref="K4:O5" si="1">K10</f>
        <v>4.6626666666666663E-2</v>
      </c>
      <c r="L4" s="42">
        <f t="shared" si="1"/>
        <v>5.1786666666666668E-2</v>
      </c>
      <c r="M4" s="42">
        <f t="shared" si="1"/>
        <v>7.3033333333333339E-2</v>
      </c>
      <c r="N4" s="43">
        <f t="shared" si="1"/>
        <v>9.7006666666666672E-2</v>
      </c>
      <c r="O4" s="60">
        <f t="shared" si="1"/>
        <v>8.1453333333333336E-2</v>
      </c>
      <c r="Q4" s="1" t="s">
        <v>70</v>
      </c>
      <c r="R4" s="42">
        <f t="shared" ref="R4:V5" si="2">R10</f>
        <v>0.16876201745303948</v>
      </c>
      <c r="S4" s="42">
        <f t="shared" si="2"/>
        <v>0.20965833456589261</v>
      </c>
      <c r="T4" s="42">
        <f t="shared" si="2"/>
        <v>0.24889069664250851</v>
      </c>
      <c r="U4" s="43">
        <f t="shared" si="2"/>
        <v>0.25550954000887444</v>
      </c>
      <c r="V4" s="60">
        <f t="shared" si="2"/>
        <v>0.26926490164176897</v>
      </c>
      <c r="X4" s="1" t="s">
        <v>70</v>
      </c>
      <c r="Y4" s="42">
        <f t="shared" ref="Y4:AC5" si="3">Y10</f>
        <v>0.24128654970760233</v>
      </c>
      <c r="Z4" s="42">
        <f t="shared" si="3"/>
        <v>0.28807017543859648</v>
      </c>
      <c r="AA4" s="42">
        <f t="shared" si="3"/>
        <v>0.2072514619883041</v>
      </c>
      <c r="AB4" s="43">
        <f t="shared" si="3"/>
        <v>0.35754385964912283</v>
      </c>
      <c r="AC4" s="60">
        <f t="shared" si="3"/>
        <v>0.26970760233918128</v>
      </c>
    </row>
    <row r="5" spans="1:29" ht="27.75" customHeight="1" x14ac:dyDescent="0.25">
      <c r="B5" s="2" t="s">
        <v>93</v>
      </c>
      <c r="C5" s="47">
        <f t="shared" si="0"/>
        <v>16</v>
      </c>
      <c r="D5" s="47">
        <f t="shared" si="0"/>
        <v>16</v>
      </c>
      <c r="E5" s="47">
        <f t="shared" si="0"/>
        <v>32</v>
      </c>
      <c r="F5" s="47">
        <f t="shared" si="0"/>
        <v>256</v>
      </c>
      <c r="G5" s="48">
        <f t="shared" si="0"/>
        <v>27.794177662903007</v>
      </c>
      <c r="H5" s="61">
        <f t="shared" si="0"/>
        <v>22.71935791048837</v>
      </c>
      <c r="J5" s="2" t="s">
        <v>93</v>
      </c>
      <c r="K5" s="50">
        <f t="shared" si="1"/>
        <v>23.526193333333332</v>
      </c>
      <c r="L5" s="50">
        <f t="shared" si="1"/>
        <v>30</v>
      </c>
      <c r="M5" s="50">
        <f t="shared" si="1"/>
        <v>63.338106666666668</v>
      </c>
      <c r="N5" s="51">
        <f t="shared" si="1"/>
        <v>54.790939999999999</v>
      </c>
      <c r="O5" s="63">
        <f t="shared" si="1"/>
        <v>26.048306666666665</v>
      </c>
      <c r="Q5" s="2" t="s">
        <v>93</v>
      </c>
      <c r="R5" s="50">
        <f t="shared" si="2"/>
        <v>19.073879603608933</v>
      </c>
      <c r="S5" s="50">
        <f t="shared" si="2"/>
        <v>25.113185919242717</v>
      </c>
      <c r="T5" s="50">
        <f t="shared" si="2"/>
        <v>39.780357935216685</v>
      </c>
      <c r="U5" s="51">
        <f t="shared" si="2"/>
        <v>27.515567223783464</v>
      </c>
      <c r="V5" s="63">
        <f t="shared" si="2"/>
        <v>21.376127791746782</v>
      </c>
      <c r="X5" s="1" t="s">
        <v>71</v>
      </c>
      <c r="Y5" s="50">
        <f t="shared" si="3"/>
        <v>12.742573099415205</v>
      </c>
      <c r="Z5" s="50">
        <f t="shared" si="3"/>
        <v>15.427602339181286</v>
      </c>
      <c r="AA5" s="50">
        <f t="shared" si="3"/>
        <v>11.852865497076023</v>
      </c>
      <c r="AB5" s="51">
        <f t="shared" si="3"/>
        <v>26.853333333333332</v>
      </c>
      <c r="AC5" s="63">
        <f t="shared" si="3"/>
        <v>14.663157894736843</v>
      </c>
    </row>
    <row r="6" spans="1:29" x14ac:dyDescent="0.25">
      <c r="B6" s="2" t="s">
        <v>67</v>
      </c>
      <c r="C6" s="10">
        <v>7351</v>
      </c>
      <c r="D6" s="10">
        <v>7351</v>
      </c>
      <c r="E6" s="10">
        <v>7351</v>
      </c>
      <c r="F6" s="10">
        <v>7351</v>
      </c>
      <c r="G6" s="45">
        <v>7351</v>
      </c>
      <c r="H6" s="62">
        <v>7351</v>
      </c>
      <c r="J6" s="2" t="s">
        <v>67</v>
      </c>
      <c r="K6" s="10">
        <v>150000</v>
      </c>
      <c r="L6" s="10">
        <v>150000</v>
      </c>
      <c r="M6" s="10">
        <v>150000</v>
      </c>
      <c r="N6" s="45">
        <v>150000</v>
      </c>
      <c r="O6" s="62">
        <v>150000</v>
      </c>
      <c r="Q6" s="2" t="s">
        <v>67</v>
      </c>
      <c r="R6" s="10">
        <v>27044</v>
      </c>
      <c r="S6" s="10">
        <v>27044</v>
      </c>
      <c r="T6" s="10">
        <v>27044</v>
      </c>
      <c r="U6" s="10">
        <v>27044</v>
      </c>
      <c r="V6" s="62">
        <v>27044</v>
      </c>
      <c r="X6" s="2" t="s">
        <v>67</v>
      </c>
      <c r="Y6" s="10">
        <v>8550</v>
      </c>
      <c r="Z6" s="10">
        <v>8550</v>
      </c>
      <c r="AA6" s="10">
        <v>8550</v>
      </c>
      <c r="AB6" s="10">
        <v>8550</v>
      </c>
      <c r="AC6" s="10">
        <v>8550</v>
      </c>
    </row>
    <row r="7" spans="1:29" x14ac:dyDescent="0.25">
      <c r="B7" s="2" t="s">
        <v>69</v>
      </c>
      <c r="C7" s="10">
        <v>1601</v>
      </c>
      <c r="D7" s="10">
        <v>1805</v>
      </c>
      <c r="E7" s="10">
        <v>2236</v>
      </c>
      <c r="F7" s="10">
        <v>3662</v>
      </c>
      <c r="G7" s="45">
        <v>2574</v>
      </c>
      <c r="H7" s="62">
        <v>2136</v>
      </c>
      <c r="J7" s="2" t="s">
        <v>69</v>
      </c>
      <c r="K7" s="10">
        <v>6994</v>
      </c>
      <c r="L7" s="10">
        <v>7768</v>
      </c>
      <c r="M7" s="10">
        <v>10955</v>
      </c>
      <c r="N7" s="45">
        <v>14551</v>
      </c>
      <c r="O7" s="62">
        <v>12218</v>
      </c>
      <c r="Q7" s="2" t="s">
        <v>69</v>
      </c>
      <c r="R7" s="10">
        <v>4564</v>
      </c>
      <c r="S7" s="10">
        <v>5670</v>
      </c>
      <c r="T7" s="10">
        <v>6731</v>
      </c>
      <c r="U7" s="45">
        <v>6910</v>
      </c>
      <c r="V7" s="62">
        <v>7282</v>
      </c>
      <c r="X7" s="2" t="s">
        <v>69</v>
      </c>
      <c r="Y7" s="10">
        <v>2063</v>
      </c>
      <c r="Z7" s="10">
        <v>2463</v>
      </c>
      <c r="AA7" s="10">
        <v>1772</v>
      </c>
      <c r="AB7" s="45">
        <v>3057</v>
      </c>
      <c r="AC7" s="62">
        <v>2306</v>
      </c>
    </row>
    <row r="8" spans="1:29" ht="30" x14ac:dyDescent="0.25">
      <c r="B8" s="2" t="s">
        <v>4</v>
      </c>
      <c r="C8" s="10">
        <v>117616</v>
      </c>
      <c r="D8" s="10">
        <v>117616</v>
      </c>
      <c r="E8" s="10">
        <v>235232</v>
      </c>
      <c r="F8" s="10">
        <v>1881856</v>
      </c>
      <c r="G8" s="45">
        <v>204315</v>
      </c>
      <c r="H8" s="62">
        <f>167010</f>
        <v>167010</v>
      </c>
      <c r="J8" s="2" t="s">
        <v>4</v>
      </c>
      <c r="K8" s="10">
        <f>3678929-K6</f>
        <v>3528929</v>
      </c>
      <c r="L8" s="10">
        <f>4650000-L6</f>
        <v>4500000</v>
      </c>
      <c r="M8" s="10">
        <f>9650716-M6</f>
        <v>9500716</v>
      </c>
      <c r="N8" s="45">
        <v>8218641</v>
      </c>
      <c r="O8" s="62">
        <v>3907246</v>
      </c>
      <c r="Q8" s="2" t="s">
        <v>4</v>
      </c>
      <c r="R8" s="10">
        <v>515834</v>
      </c>
      <c r="S8" s="10">
        <v>679161</v>
      </c>
      <c r="T8" s="10">
        <v>1075820</v>
      </c>
      <c r="U8" s="45">
        <v>744131</v>
      </c>
      <c r="V8" s="62">
        <f>578096</f>
        <v>578096</v>
      </c>
      <c r="X8" s="2" t="s">
        <v>4</v>
      </c>
      <c r="Y8" s="10">
        <v>108949</v>
      </c>
      <c r="Z8" s="10">
        <v>131906</v>
      </c>
      <c r="AA8" s="10">
        <v>101342</v>
      </c>
      <c r="AB8" s="45">
        <v>229596</v>
      </c>
      <c r="AC8" s="62">
        <v>125370</v>
      </c>
    </row>
    <row r="9" spans="1:29" x14ac:dyDescent="0.25">
      <c r="B9" s="2" t="s">
        <v>3</v>
      </c>
      <c r="C9" s="10">
        <v>8</v>
      </c>
      <c r="D9" s="10">
        <v>4</v>
      </c>
      <c r="E9" s="10">
        <v>2</v>
      </c>
      <c r="F9" s="10">
        <v>1</v>
      </c>
      <c r="G9" s="45">
        <v>6</v>
      </c>
      <c r="H9" s="62">
        <v>18</v>
      </c>
      <c r="J9" s="2" t="s">
        <v>3</v>
      </c>
      <c r="K9" s="10">
        <v>4</v>
      </c>
      <c r="L9" s="10">
        <v>3</v>
      </c>
      <c r="M9" s="10">
        <v>2</v>
      </c>
      <c r="N9" s="45">
        <v>15</v>
      </c>
      <c r="O9" s="62">
        <v>18</v>
      </c>
      <c r="Q9" s="2" t="s">
        <v>3</v>
      </c>
      <c r="R9" s="10">
        <v>5</v>
      </c>
      <c r="S9" s="10">
        <v>3</v>
      </c>
      <c r="T9" s="10">
        <v>2</v>
      </c>
      <c r="U9" s="45">
        <v>3</v>
      </c>
      <c r="V9" s="62">
        <v>15</v>
      </c>
      <c r="X9" s="2" t="s">
        <v>3</v>
      </c>
      <c r="Y9" s="10">
        <v>3</v>
      </c>
      <c r="Z9" s="10">
        <v>2</v>
      </c>
      <c r="AA9" s="10">
        <v>6</v>
      </c>
      <c r="AB9" s="45">
        <v>3</v>
      </c>
      <c r="AC9" s="62">
        <v>9</v>
      </c>
    </row>
    <row r="10" spans="1:29" x14ac:dyDescent="0.25">
      <c r="B10" s="2" t="s">
        <v>64</v>
      </c>
      <c r="C10" s="11">
        <f t="shared" ref="C10:H10" si="4">C7/C6</f>
        <v>0.2177934974833356</v>
      </c>
      <c r="D10" s="11">
        <f t="shared" si="4"/>
        <v>0.24554482383349205</v>
      </c>
      <c r="E10" s="11">
        <f t="shared" si="4"/>
        <v>0.30417630254387157</v>
      </c>
      <c r="F10" s="11">
        <f t="shared" si="4"/>
        <v>0.49816351516800433</v>
      </c>
      <c r="G10" s="46">
        <f t="shared" si="4"/>
        <v>0.35015644130050333</v>
      </c>
      <c r="H10" s="39">
        <f t="shared" si="4"/>
        <v>0.29057271119575567</v>
      </c>
      <c r="J10" s="2" t="s">
        <v>64</v>
      </c>
      <c r="K10" s="11">
        <f>K7/K6</f>
        <v>4.6626666666666663E-2</v>
      </c>
      <c r="L10" s="11">
        <f>L7/L6</f>
        <v>5.1786666666666668E-2</v>
      </c>
      <c r="M10" s="11">
        <f>M7/M6</f>
        <v>7.3033333333333339E-2</v>
      </c>
      <c r="N10" s="46">
        <f>N7/N6</f>
        <v>9.7006666666666672E-2</v>
      </c>
      <c r="O10" s="39">
        <f>O7/O6</f>
        <v>8.1453333333333336E-2</v>
      </c>
      <c r="Q10" s="2" t="s">
        <v>64</v>
      </c>
      <c r="R10" s="11">
        <f>R7/R6</f>
        <v>0.16876201745303948</v>
      </c>
      <c r="S10" s="11">
        <f>S7/S6</f>
        <v>0.20965833456589261</v>
      </c>
      <c r="T10" s="11">
        <f>T7/T6</f>
        <v>0.24889069664250851</v>
      </c>
      <c r="U10" s="46">
        <f>U7/U6</f>
        <v>0.25550954000887444</v>
      </c>
      <c r="V10" s="39">
        <f>V7/V6</f>
        <v>0.26926490164176897</v>
      </c>
      <c r="X10" s="2" t="s">
        <v>64</v>
      </c>
      <c r="Y10" s="11">
        <f>Y7/Y6</f>
        <v>0.24128654970760233</v>
      </c>
      <c r="Z10" s="11">
        <f>Z7/Z6</f>
        <v>0.28807017543859648</v>
      </c>
      <c r="AA10" s="11">
        <f>AA7/AA6</f>
        <v>0.2072514619883041</v>
      </c>
      <c r="AB10" s="46">
        <f>AB7/AB6</f>
        <v>0.35754385964912283</v>
      </c>
      <c r="AC10" s="39">
        <f>AC7/AC6</f>
        <v>0.26970760233918128</v>
      </c>
    </row>
    <row r="11" spans="1:29" ht="60" x14ac:dyDescent="0.25">
      <c r="B11" s="2" t="s">
        <v>5</v>
      </c>
      <c r="C11" s="12">
        <f t="shared" ref="C11:H11" si="5">C8/C6</f>
        <v>16</v>
      </c>
      <c r="D11" s="12">
        <f t="shared" si="5"/>
        <v>16</v>
      </c>
      <c r="E11" s="12">
        <f t="shared" si="5"/>
        <v>32</v>
      </c>
      <c r="F11" s="12">
        <f t="shared" si="5"/>
        <v>256</v>
      </c>
      <c r="G11" s="46">
        <f t="shared" si="5"/>
        <v>27.794177662903007</v>
      </c>
      <c r="H11" s="39">
        <f t="shared" si="5"/>
        <v>22.71935791048837</v>
      </c>
      <c r="J11" s="2" t="s">
        <v>5</v>
      </c>
      <c r="K11" s="27">
        <f>K8/K6</f>
        <v>23.526193333333332</v>
      </c>
      <c r="L11" s="27">
        <f>L8/L6</f>
        <v>30</v>
      </c>
      <c r="M11" s="27">
        <f>M8/M6</f>
        <v>63.338106666666668</v>
      </c>
      <c r="N11" s="49">
        <f>N8/N6</f>
        <v>54.790939999999999</v>
      </c>
      <c r="O11" s="64">
        <f>O8/O6</f>
        <v>26.048306666666665</v>
      </c>
      <c r="Q11" s="2" t="s">
        <v>5</v>
      </c>
      <c r="R11" s="27">
        <f>R8/R6</f>
        <v>19.073879603608933</v>
      </c>
      <c r="S11" s="27">
        <f>S8/S6</f>
        <v>25.113185919242717</v>
      </c>
      <c r="T11" s="27">
        <f>T8/T6</f>
        <v>39.780357935216685</v>
      </c>
      <c r="U11" s="49">
        <f>U8/U6</f>
        <v>27.515567223783464</v>
      </c>
      <c r="V11" s="64">
        <f>V8/V6</f>
        <v>21.376127791746782</v>
      </c>
      <c r="X11" s="2" t="s">
        <v>5</v>
      </c>
      <c r="Y11" s="27">
        <f>Y8/Y6</f>
        <v>12.742573099415205</v>
      </c>
      <c r="Z11" s="27">
        <f>Z8/Z6</f>
        <v>15.427602339181286</v>
      </c>
      <c r="AA11" s="27">
        <f>AA8/AA6</f>
        <v>11.852865497076023</v>
      </c>
      <c r="AB11" s="49">
        <f>AB8/AB6</f>
        <v>26.853333333333332</v>
      </c>
      <c r="AC11" s="64">
        <f>AC8/AC6</f>
        <v>14.663157894736843</v>
      </c>
    </row>
    <row r="12" spans="1:29" ht="30" x14ac:dyDescent="0.25">
      <c r="B12" s="2" t="s">
        <v>6</v>
      </c>
      <c r="C12" s="93">
        <f t="shared" ref="C12:H12" si="6">1 - (C8)/(256*C6)</f>
        <v>0.9375</v>
      </c>
      <c r="D12" s="93">
        <f t="shared" si="6"/>
        <v>0.9375</v>
      </c>
      <c r="E12" s="93">
        <f t="shared" si="6"/>
        <v>0.875</v>
      </c>
      <c r="F12" s="93">
        <f t="shared" si="6"/>
        <v>0</v>
      </c>
      <c r="G12" s="77">
        <f t="shared" si="6"/>
        <v>0.89142899350428517</v>
      </c>
      <c r="H12" s="94">
        <f t="shared" si="6"/>
        <v>0.91125250816215475</v>
      </c>
      <c r="J12" s="2" t="s">
        <v>6</v>
      </c>
      <c r="K12" s="11">
        <f>1 - (K8)/(1000*K6)</f>
        <v>0.97647380666666672</v>
      </c>
      <c r="L12" s="11">
        <f>1 - (L8)/(1000*L6)</f>
        <v>0.97</v>
      </c>
      <c r="M12" s="11">
        <f>1 - (M8)/(1000*M6)</f>
        <v>0.93666189333333327</v>
      </c>
      <c r="N12" s="46">
        <f>1 - (N8)/(256*N6)</f>
        <v>0.78597289062499998</v>
      </c>
      <c r="O12" s="39">
        <f>1 - (O8)/(256*O6)</f>
        <v>0.89824880208333335</v>
      </c>
      <c r="Q12" s="2" t="s">
        <v>90</v>
      </c>
      <c r="R12" s="11">
        <f>1 - (R8)/(1000*R6)</f>
        <v>0.98092612039639104</v>
      </c>
      <c r="S12" s="11">
        <f>1 - (S8)/(1000*S6)</f>
        <v>0.97488681408075728</v>
      </c>
      <c r="T12" s="11">
        <f>1 - (T8)/(1000*T6)</f>
        <v>0.96021964206478327</v>
      </c>
      <c r="U12" s="46">
        <f>1 - (U8)/(256*U6)</f>
        <v>0.89251731553209579</v>
      </c>
      <c r="V12" s="39">
        <f>1 - (V8)/(256*V6)</f>
        <v>0.91649950081348908</v>
      </c>
      <c r="X12" s="2" t="s">
        <v>6</v>
      </c>
      <c r="Y12" s="11">
        <f>1 - (Y8)/(1000*Y6)</f>
        <v>0.98725742690058482</v>
      </c>
      <c r="Z12" s="11">
        <f>1 - (Z8)/(1000*Z6)</f>
        <v>0.98457239766081872</v>
      </c>
      <c r="AA12" s="11">
        <f>1 - (AA8)/(1000*AA6)</f>
        <v>0.98814713450292402</v>
      </c>
      <c r="AB12" s="46">
        <f>1 - (AB8)/(256*AB6)</f>
        <v>0.8951041666666667</v>
      </c>
      <c r="AC12" s="39">
        <f>1 - (AC8)/(256*AC6)</f>
        <v>0.94272203947368416</v>
      </c>
    </row>
    <row r="13" spans="1:29" x14ac:dyDescent="0.25">
      <c r="B13" s="2" t="s">
        <v>92</v>
      </c>
      <c r="C13" s="98">
        <f>AVERAGE(C14:C17)</f>
        <v>109.55837025</v>
      </c>
      <c r="D13" s="98">
        <f>AVERAGE(D14:D19)</f>
        <v>52.545587333333337</v>
      </c>
      <c r="E13" s="98">
        <f>AVERAGE(E14:E18)</f>
        <v>48.407156999999998</v>
      </c>
      <c r="F13" s="98">
        <f>AVERAGE(F14:F18)</f>
        <v>674.87893400000007</v>
      </c>
      <c r="G13" s="98">
        <f>AVERAGE(G14:G19)</f>
        <v>60.15705466666666</v>
      </c>
      <c r="H13" s="39"/>
      <c r="J13" s="2" t="s">
        <v>92</v>
      </c>
      <c r="K13" s="11">
        <f>AVERAGE(K14:K16)</f>
        <v>2510.2533513333333</v>
      </c>
      <c r="L13" s="11">
        <f>AVERAGE(L14:L16)</f>
        <v>3211.9718210000005</v>
      </c>
      <c r="M13" s="11">
        <f>AVERAGE(M14:M16)</f>
        <v>6731.2068684999995</v>
      </c>
      <c r="N13" s="11">
        <f>AVERAGE(N14:N16)</f>
        <v>5647.0854870000003</v>
      </c>
      <c r="O13" s="39"/>
      <c r="Q13" s="2" t="s">
        <v>92</v>
      </c>
      <c r="R13" s="11">
        <f>AVERAGE(R14:R17)</f>
        <v>222.54408700000002</v>
      </c>
      <c r="S13" s="11">
        <f>SUM(S14:S16)/3</f>
        <v>183.85951633333335</v>
      </c>
      <c r="T13" s="11">
        <f>SUM(T14:T16)/3</f>
        <v>237.73946866666665</v>
      </c>
      <c r="U13" s="11">
        <f>SUM(U14:U16)/3</f>
        <v>211.41121266666667</v>
      </c>
      <c r="V13" s="39"/>
      <c r="X13" s="2" t="s">
        <v>92</v>
      </c>
      <c r="Y13" s="11"/>
      <c r="Z13" s="11"/>
      <c r="AA13" s="11"/>
      <c r="AB13" s="46"/>
      <c r="AC13" s="39"/>
    </row>
    <row r="14" spans="1:29" x14ac:dyDescent="0.25">
      <c r="C14" s="96">
        <v>108.52519100000001</v>
      </c>
      <c r="D14" s="96">
        <v>48.215322</v>
      </c>
      <c r="E14" s="96">
        <v>52.089720999999997</v>
      </c>
      <c r="F14" s="96">
        <v>669.55337499999996</v>
      </c>
      <c r="G14" s="97">
        <v>60.970705000000002</v>
      </c>
      <c r="K14" s="96">
        <v>2633.4531040000002</v>
      </c>
      <c r="L14" s="96">
        <v>3401.7381230000001</v>
      </c>
      <c r="M14" s="69">
        <v>6844.5390539999999</v>
      </c>
      <c r="N14" s="69">
        <v>5693.746494</v>
      </c>
      <c r="R14" s="69">
        <v>220.641391</v>
      </c>
      <c r="S14" s="69">
        <v>181.510389</v>
      </c>
      <c r="T14" s="96">
        <v>234.619665</v>
      </c>
      <c r="U14" s="97">
        <v>208.58344600000001</v>
      </c>
    </row>
    <row r="15" spans="1:29" x14ac:dyDescent="0.25">
      <c r="C15" s="69">
        <v>115.44077299999999</v>
      </c>
      <c r="D15" s="69">
        <v>47.102660999999998</v>
      </c>
      <c r="E15" s="69">
        <v>47.466631999999997</v>
      </c>
      <c r="F15" s="69">
        <v>694.501577</v>
      </c>
      <c r="G15" s="69">
        <v>60.156055000000002</v>
      </c>
      <c r="I15">
        <f>256*255/2</f>
        <v>32640</v>
      </c>
      <c r="K15" s="69">
        <v>2385.3134559999999</v>
      </c>
      <c r="L15" s="69">
        <v>3049.5543910000001</v>
      </c>
      <c r="M15" s="69">
        <v>6617.874683</v>
      </c>
      <c r="N15" s="69">
        <v>5601.0554259999999</v>
      </c>
      <c r="R15" s="69">
        <v>229.77948900000001</v>
      </c>
      <c r="S15" s="69">
        <v>181.598648</v>
      </c>
      <c r="T15" s="69">
        <v>239.89406199999999</v>
      </c>
      <c r="U15" s="69">
        <v>209.30116699999999</v>
      </c>
    </row>
    <row r="16" spans="1:29" ht="15" customHeight="1" x14ac:dyDescent="0.25">
      <c r="B16" s="17"/>
      <c r="C16" s="69">
        <v>105.166798</v>
      </c>
      <c r="D16" s="69">
        <v>48.583525999999999</v>
      </c>
      <c r="E16" s="69">
        <v>47.186424000000002</v>
      </c>
      <c r="F16" s="55">
        <v>670.50174100000004</v>
      </c>
      <c r="G16" s="69">
        <v>59.049123999999999</v>
      </c>
      <c r="H16" s="54"/>
      <c r="K16" s="69">
        <v>2511.9934939999998</v>
      </c>
      <c r="L16" s="69">
        <v>3184.6229490000001</v>
      </c>
      <c r="M16" s="69"/>
      <c r="N16" s="69">
        <v>5646.4545410000001</v>
      </c>
      <c r="R16" s="69">
        <v>224.528255</v>
      </c>
      <c r="S16" s="96">
        <v>188.46951200000001</v>
      </c>
      <c r="T16" s="69">
        <v>238.704679</v>
      </c>
      <c r="U16" s="69">
        <v>216.34902500000001</v>
      </c>
    </row>
    <row r="17" spans="2:21" x14ac:dyDescent="0.25">
      <c r="B17" s="17"/>
      <c r="C17" s="55">
        <v>109.100719</v>
      </c>
      <c r="D17" s="55">
        <v>58.238340000000001</v>
      </c>
      <c r="E17" s="55">
        <v>48.753917000000001</v>
      </c>
      <c r="F17" s="52">
        <v>671.85795800000005</v>
      </c>
      <c r="G17" s="54">
        <v>57.645466999999996</v>
      </c>
      <c r="H17" s="54"/>
      <c r="R17" s="69">
        <v>215.22721300000001</v>
      </c>
      <c r="S17" s="69"/>
      <c r="T17" s="69"/>
      <c r="U17" s="69"/>
    </row>
    <row r="18" spans="2:21" x14ac:dyDescent="0.25">
      <c r="B18" s="23"/>
      <c r="C18" s="17"/>
      <c r="D18" s="17">
        <v>57.847928000000003</v>
      </c>
      <c r="E18" s="17">
        <v>46.539090999999999</v>
      </c>
      <c r="F18" s="17">
        <v>667.98001899999997</v>
      </c>
      <c r="G18" s="17">
        <v>62.393728000000003</v>
      </c>
      <c r="H18" s="17"/>
    </row>
    <row r="19" spans="2:21" x14ac:dyDescent="0.25">
      <c r="B19" s="23"/>
      <c r="C19" s="17"/>
      <c r="D19" s="17">
        <v>55.285747000000001</v>
      </c>
      <c r="E19" s="17"/>
      <c r="F19" s="17"/>
      <c r="G19" s="17">
        <v>60.727249</v>
      </c>
      <c r="H19" s="17"/>
    </row>
    <row r="20" spans="2:21" x14ac:dyDescent="0.25">
      <c r="B20" s="23"/>
      <c r="C20" s="17"/>
      <c r="D20" s="17"/>
      <c r="E20" s="17"/>
      <c r="F20" s="17"/>
      <c r="G20" s="17"/>
      <c r="H20" s="17"/>
    </row>
    <row r="21" spans="2:21" x14ac:dyDescent="0.25">
      <c r="B21" s="23"/>
      <c r="C21" s="17"/>
      <c r="D21" s="17"/>
      <c r="E21" s="17"/>
      <c r="F21" s="17"/>
      <c r="G21" s="17"/>
      <c r="H21" s="17"/>
    </row>
    <row r="22" spans="2:21" x14ac:dyDescent="0.25">
      <c r="B22" s="23"/>
      <c r="C22" s="24"/>
      <c r="D22" s="24"/>
      <c r="E22" s="24"/>
      <c r="F22" s="24"/>
      <c r="G22" s="24"/>
      <c r="H22" s="24"/>
    </row>
    <row r="23" spans="2:21" x14ac:dyDescent="0.25">
      <c r="B23" s="23"/>
      <c r="C23" s="24"/>
      <c r="D23" s="24"/>
      <c r="E23" s="24"/>
      <c r="F23" s="24"/>
      <c r="G23" s="24"/>
      <c r="H23" s="24"/>
    </row>
    <row r="24" spans="2:21" x14ac:dyDescent="0.25">
      <c r="B24" s="23"/>
      <c r="C24" s="53"/>
      <c r="D24" s="53"/>
      <c r="E24" s="53"/>
      <c r="F24" s="53"/>
      <c r="G24" s="53"/>
      <c r="H24" s="24"/>
    </row>
  </sheetData>
  <mergeCells count="6">
    <mergeCell ref="AC2:AC3"/>
    <mergeCell ref="V2:V3"/>
    <mergeCell ref="R2:T2"/>
    <mergeCell ref="C2:F2"/>
    <mergeCell ref="K2:M2"/>
    <mergeCell ref="Y2:AA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8"/>
  <sheetViews>
    <sheetView zoomScaleNormal="100" workbookViewId="0">
      <selection activeCell="J9" sqref="J9"/>
    </sheetView>
  </sheetViews>
  <sheetFormatPr defaultRowHeight="15" x14ac:dyDescent="0.25"/>
  <cols>
    <col min="1" max="1" width="12.42578125" bestFit="1" customWidth="1"/>
    <col min="2" max="2" width="18.140625" customWidth="1"/>
    <col min="3" max="10" width="7.7109375" customWidth="1"/>
    <col min="12" max="12" width="18.42578125" customWidth="1"/>
    <col min="13" max="13" width="8.140625" customWidth="1"/>
    <col min="14" max="14" width="7.5703125" bestFit="1" customWidth="1"/>
    <col min="15" max="18" width="8.5703125" bestFit="1" customWidth="1"/>
    <col min="19" max="19" width="9.140625" customWidth="1"/>
    <col min="20" max="20" width="11.5703125" customWidth="1"/>
    <col min="21" max="25" width="9.85546875" customWidth="1"/>
    <col min="27" max="27" width="18.42578125" customWidth="1"/>
    <col min="37" max="37" width="14.5703125" bestFit="1" customWidth="1"/>
  </cols>
  <sheetData>
    <row r="1" spans="1:41" x14ac:dyDescent="0.25">
      <c r="B1" s="16" t="s">
        <v>21</v>
      </c>
    </row>
    <row r="2" spans="1:41" x14ac:dyDescent="0.25">
      <c r="B2" s="17" t="s">
        <v>17</v>
      </c>
      <c r="C2" s="18">
        <v>0.50170044891851495</v>
      </c>
    </row>
    <row r="3" spans="1:41" x14ac:dyDescent="0.25">
      <c r="B3" s="17" t="s">
        <v>20</v>
      </c>
      <c r="C3" s="19">
        <v>0.50968862755579303</v>
      </c>
    </row>
    <row r="4" spans="1:41" x14ac:dyDescent="0.25">
      <c r="B4" s="17" t="s">
        <v>18</v>
      </c>
      <c r="C4" s="18">
        <f xml:space="preserve"> 0.39861243989001</f>
        <v>0.39861243989001</v>
      </c>
      <c r="L4" s="38" t="s">
        <v>59</v>
      </c>
      <c r="AA4" s="38" t="s">
        <v>61</v>
      </c>
    </row>
    <row r="5" spans="1:41" x14ac:dyDescent="0.25">
      <c r="B5" s="17" t="s">
        <v>19</v>
      </c>
      <c r="C5" s="19">
        <f>0.405397500738071</f>
        <v>0.40539750073807101</v>
      </c>
    </row>
    <row r="6" spans="1:41" x14ac:dyDescent="0.25">
      <c r="A6" s="16"/>
      <c r="B6" s="185" t="s">
        <v>57</v>
      </c>
      <c r="C6" s="185"/>
      <c r="D6" s="185"/>
      <c r="E6" s="185"/>
      <c r="F6" s="185"/>
      <c r="G6" s="185"/>
      <c r="H6" s="185"/>
      <c r="I6" s="185"/>
      <c r="J6" s="185"/>
      <c r="L6" s="185" t="s">
        <v>57</v>
      </c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AA6" s="186" t="s">
        <v>57</v>
      </c>
      <c r="AB6" s="187"/>
      <c r="AC6" s="187"/>
      <c r="AD6" s="187"/>
      <c r="AE6" s="187"/>
      <c r="AF6" s="187"/>
      <c r="AG6" s="187"/>
      <c r="AH6" s="187"/>
      <c r="AI6" s="188"/>
    </row>
    <row r="7" spans="1:41" x14ac:dyDescent="0.25">
      <c r="B7" s="3" t="s">
        <v>7</v>
      </c>
      <c r="C7" s="3">
        <v>16</v>
      </c>
      <c r="D7" s="3">
        <v>20</v>
      </c>
      <c r="E7" s="3">
        <v>32</v>
      </c>
      <c r="F7" s="3">
        <v>50</v>
      </c>
      <c r="G7" s="3">
        <v>100</v>
      </c>
      <c r="H7" s="3">
        <v>150</v>
      </c>
      <c r="I7" s="3">
        <v>200</v>
      </c>
      <c r="J7" s="3">
        <v>256</v>
      </c>
      <c r="L7" s="3" t="s">
        <v>7</v>
      </c>
      <c r="M7" s="68">
        <v>24</v>
      </c>
      <c r="N7" s="26">
        <v>30</v>
      </c>
      <c r="O7" s="26">
        <v>64</v>
      </c>
      <c r="P7" s="26">
        <v>100</v>
      </c>
      <c r="Q7" s="26">
        <v>200</v>
      </c>
      <c r="R7" s="26">
        <v>300</v>
      </c>
      <c r="S7" s="26">
        <v>400</v>
      </c>
      <c r="T7" s="26">
        <v>500</v>
      </c>
      <c r="U7" s="26">
        <v>600</v>
      </c>
      <c r="V7" s="26">
        <v>700</v>
      </c>
      <c r="W7" s="26">
        <v>800</v>
      </c>
      <c r="X7" s="26">
        <v>900</v>
      </c>
      <c r="Y7" s="26">
        <v>1000</v>
      </c>
      <c r="AA7" s="3" t="s">
        <v>7</v>
      </c>
      <c r="AB7" s="72">
        <v>20</v>
      </c>
      <c r="AC7" s="72">
        <v>25</v>
      </c>
      <c r="AD7" s="26">
        <v>40</v>
      </c>
      <c r="AE7" s="26">
        <v>50</v>
      </c>
      <c r="AF7" s="26">
        <v>100</v>
      </c>
      <c r="AG7" s="26">
        <v>200</v>
      </c>
      <c r="AH7" s="26">
        <v>300</v>
      </c>
      <c r="AI7" s="26">
        <v>397</v>
      </c>
    </row>
    <row r="8" spans="1:41" x14ac:dyDescent="0.25">
      <c r="B8" s="14" t="s">
        <v>70</v>
      </c>
      <c r="C8" s="58">
        <v>0.220786287579921</v>
      </c>
      <c r="D8" s="58">
        <v>0.25302679907495601</v>
      </c>
      <c r="E8" s="58">
        <v>0.32621412052781901</v>
      </c>
      <c r="F8" s="58">
        <v>0.37858794721806599</v>
      </c>
      <c r="G8" s="58">
        <v>0.43749149775540702</v>
      </c>
      <c r="H8" s="58">
        <v>0.45993742347979899</v>
      </c>
      <c r="I8" s="58">
        <v>0.47041218881784802</v>
      </c>
      <c r="J8" s="58">
        <v>0.47816623588627399</v>
      </c>
      <c r="L8" s="14" t="s">
        <v>70</v>
      </c>
      <c r="M8" s="65">
        <v>8.4013333333333301E-2</v>
      </c>
      <c r="N8" s="58">
        <v>0.10176</v>
      </c>
      <c r="O8" s="58">
        <v>0.1457</v>
      </c>
      <c r="P8" s="58">
        <v>0.16341333333333299</v>
      </c>
      <c r="Q8" s="58">
        <v>0.18308666666666701</v>
      </c>
      <c r="R8" s="58">
        <v>0.19046666666666701</v>
      </c>
      <c r="S8" s="58">
        <v>0.19536000000000001</v>
      </c>
      <c r="T8" s="58">
        <v>0.198613333333333</v>
      </c>
      <c r="U8" s="58">
        <v>0.20138</v>
      </c>
      <c r="V8" s="58">
        <v>0.20376</v>
      </c>
      <c r="W8" s="58">
        <v>0.20574666666666699</v>
      </c>
      <c r="X8" s="58">
        <v>0.207386666666667</v>
      </c>
      <c r="Y8" s="58">
        <v>0.20854</v>
      </c>
      <c r="AA8" s="14" t="s">
        <v>70</v>
      </c>
      <c r="AB8" s="65">
        <v>0.201597</v>
      </c>
      <c r="AC8" s="65">
        <v>0.23435900000000001</v>
      </c>
      <c r="AD8" s="58">
        <v>0.28938000000000003</v>
      </c>
      <c r="AE8" s="58">
        <v>0.31115959177636399</v>
      </c>
      <c r="AF8" s="58">
        <v>0.36407336192870898</v>
      </c>
      <c r="AG8" s="58">
        <v>0.40071734950451099</v>
      </c>
      <c r="AH8" s="58">
        <v>0.415803875166396</v>
      </c>
      <c r="AI8" s="58">
        <v>0.42312527732583899</v>
      </c>
    </row>
    <row r="9" spans="1:41" x14ac:dyDescent="0.25">
      <c r="B9" s="5" t="s">
        <v>10</v>
      </c>
      <c r="C9" s="6">
        <v>0.123914579049006</v>
      </c>
      <c r="D9" s="6">
        <v>0.15427187153045999</v>
      </c>
      <c r="E9" s="6">
        <v>0.22754051843956399</v>
      </c>
      <c r="F9" s="6">
        <v>0.28265586634610301</v>
      </c>
      <c r="G9" s="6">
        <v>0.34733406832942298</v>
      </c>
      <c r="H9" s="6">
        <v>0.37489976464494801</v>
      </c>
      <c r="I9" s="6">
        <v>0.38835432596668401</v>
      </c>
      <c r="J9" s="6">
        <v>0.39661709024356101</v>
      </c>
      <c r="L9" s="22" t="s">
        <v>10</v>
      </c>
      <c r="M9" s="70">
        <f>21.4299614652832/1000</f>
        <v>2.1429961465283198E-2</v>
      </c>
      <c r="N9" s="13">
        <f>26.975509883083/1000</f>
        <v>2.6975509883083001E-2</v>
      </c>
      <c r="O9" s="13">
        <v>5.2519680696048295E-2</v>
      </c>
      <c r="P9" s="13">
        <v>6.9176189645960603E-2</v>
      </c>
      <c r="Q9" s="13">
        <v>9.5742215240128006E-2</v>
      </c>
      <c r="R9" s="13">
        <v>0.109090123142045</v>
      </c>
      <c r="S9" s="71">
        <v>0.117573332353517</v>
      </c>
      <c r="T9" s="111">
        <v>0.12349422085263499</v>
      </c>
      <c r="U9" s="102"/>
      <c r="V9" s="102"/>
      <c r="W9" s="102"/>
      <c r="X9" s="102"/>
      <c r="Y9" s="102"/>
      <c r="AA9" s="41" t="s">
        <v>10</v>
      </c>
      <c r="AB9" s="40">
        <v>0.120402</v>
      </c>
      <c r="AC9" s="40">
        <v>0.14927199999999999</v>
      </c>
      <c r="AD9" s="40">
        <f xml:space="preserve"> 0.200576</f>
        <v>0.200576</v>
      </c>
      <c r="AE9" s="40">
        <f>87.9663248701858/397</f>
        <v>0.22157764450928413</v>
      </c>
      <c r="AF9" s="40">
        <f>108.766773061485/397</f>
        <v>0.2739717205578967</v>
      </c>
      <c r="AG9" s="40">
        <f>121.001518920664/397</f>
        <v>0.30478972020318384</v>
      </c>
      <c r="AH9" s="40">
        <f>126.068461417592/397</f>
        <v>0.317552799540534</v>
      </c>
      <c r="AI9" s="40">
        <f>129.174397178292/397</f>
        <v>0.32537631531055916</v>
      </c>
    </row>
    <row r="10" spans="1:41" ht="17.25" customHeight="1" x14ac:dyDescent="0.25">
      <c r="B10" s="95" t="s">
        <v>91</v>
      </c>
      <c r="C10" s="3">
        <v>193.5662968888889</v>
      </c>
      <c r="D10" s="3">
        <v>241.95787111111113</v>
      </c>
      <c r="E10" s="3">
        <v>387.1325937777778</v>
      </c>
      <c r="F10" s="3">
        <v>604.89467777777782</v>
      </c>
      <c r="G10" s="3">
        <v>1209.7893555555556</v>
      </c>
      <c r="H10" s="3">
        <v>1814.6840333333334</v>
      </c>
      <c r="I10" s="3">
        <v>2419.5787111111113</v>
      </c>
      <c r="J10" s="3">
        <v>3097.0607502222224</v>
      </c>
      <c r="L10" s="95" t="s">
        <v>91</v>
      </c>
      <c r="M10" s="99">
        <f>$Z$11*M7</f>
        <v>5918.7871296480007</v>
      </c>
      <c r="N10" s="99">
        <f t="shared" ref="N10:Y10" si="0">$Z$11*N7</f>
        <v>7398.48391206</v>
      </c>
      <c r="O10" s="99">
        <f t="shared" si="0"/>
        <v>15783.432345728001</v>
      </c>
      <c r="P10" s="99">
        <f t="shared" si="0"/>
        <v>24661.613040200002</v>
      </c>
      <c r="Q10" s="99">
        <f t="shared" si="0"/>
        <v>49323.226080400003</v>
      </c>
      <c r="R10" s="99">
        <f t="shared" si="0"/>
        <v>73984.839120600009</v>
      </c>
      <c r="S10" s="99">
        <f t="shared" si="0"/>
        <v>98646.452160800007</v>
      </c>
      <c r="T10" s="99">
        <f t="shared" si="0"/>
        <v>123308.065201</v>
      </c>
      <c r="U10" s="99">
        <f t="shared" si="0"/>
        <v>147969.67824120002</v>
      </c>
      <c r="V10" s="99">
        <f t="shared" si="0"/>
        <v>172631.29128140002</v>
      </c>
      <c r="W10" s="99">
        <f t="shared" si="0"/>
        <v>197292.90432160001</v>
      </c>
      <c r="X10" s="99">
        <f t="shared" si="0"/>
        <v>221954.51736180001</v>
      </c>
      <c r="Y10" s="99">
        <f t="shared" si="0"/>
        <v>246616.13040200001</v>
      </c>
      <c r="AA10" s="95" t="s">
        <v>91</v>
      </c>
      <c r="AB10" s="3">
        <f>$AI$11*AB7</f>
        <v>1247.1188324937027</v>
      </c>
      <c r="AC10" s="3">
        <f t="shared" ref="AC10:AH10" si="1">$AI$11*AC7</f>
        <v>1558.8985406171284</v>
      </c>
      <c r="AD10" s="3">
        <f t="shared" si="1"/>
        <v>2494.2376649874054</v>
      </c>
      <c r="AE10" s="3">
        <f t="shared" si="1"/>
        <v>3117.7970812342569</v>
      </c>
      <c r="AF10" s="3">
        <f t="shared" si="1"/>
        <v>6235.5941624685138</v>
      </c>
      <c r="AG10" s="3">
        <f t="shared" si="1"/>
        <v>12471.188324937028</v>
      </c>
      <c r="AH10" s="3">
        <f t="shared" si="1"/>
        <v>18706.78248740554</v>
      </c>
      <c r="AI10" s="3">
        <f>AVERAGE(AI12:AI13)</f>
        <v>24755.308825</v>
      </c>
      <c r="AJ10" t="s">
        <v>89</v>
      </c>
    </row>
    <row r="11" spans="1:41" x14ac:dyDescent="0.25">
      <c r="C11">
        <f>C7*$K$11</f>
        <v>193.5662968888889</v>
      </c>
      <c r="D11">
        <f t="shared" ref="D11:J11" si="2">D7*$K$11</f>
        <v>241.95787111111113</v>
      </c>
      <c r="E11">
        <f t="shared" si="2"/>
        <v>387.1325937777778</v>
      </c>
      <c r="F11">
        <f t="shared" si="2"/>
        <v>604.89467777777782</v>
      </c>
      <c r="G11">
        <f t="shared" si="2"/>
        <v>1209.7893555555556</v>
      </c>
      <c r="H11">
        <f t="shared" si="2"/>
        <v>1814.6840333333334</v>
      </c>
      <c r="I11">
        <f t="shared" si="2"/>
        <v>2419.5787111111113</v>
      </c>
      <c r="J11">
        <f t="shared" si="2"/>
        <v>3097.0607502222224</v>
      </c>
      <c r="K11">
        <f>AVERAGE(C12:K12)</f>
        <v>12.097893555555556</v>
      </c>
      <c r="L11" s="23"/>
      <c r="M11" s="23"/>
      <c r="N11" s="24"/>
      <c r="O11" s="24"/>
      <c r="P11" s="24"/>
      <c r="Q11" s="24"/>
      <c r="R11" s="24"/>
      <c r="S11" s="69"/>
      <c r="T11" s="69"/>
      <c r="U11" s="69"/>
      <c r="V11" s="69"/>
      <c r="W11" s="69"/>
      <c r="X11" s="69"/>
      <c r="Y11" s="69"/>
      <c r="Z11">
        <f>Z13/T7</f>
        <v>246.61613040200001</v>
      </c>
      <c r="AB11">
        <f>AB7*$AJ$11</f>
        <v>1205.0303939999999</v>
      </c>
      <c r="AC11">
        <f t="shared" ref="AC11:AH11" si="3">AC7*$AJ$11</f>
        <v>1506.2879925</v>
      </c>
      <c r="AD11">
        <f t="shared" si="3"/>
        <v>2410.0607879999998</v>
      </c>
      <c r="AE11">
        <f t="shared" si="3"/>
        <v>3012.5759849999999</v>
      </c>
      <c r="AF11">
        <f t="shared" si="3"/>
        <v>6025.1519699999999</v>
      </c>
      <c r="AG11">
        <f t="shared" si="3"/>
        <v>12050.30394</v>
      </c>
      <c r="AH11">
        <f t="shared" si="3"/>
        <v>18075.455909999997</v>
      </c>
      <c r="AI11">
        <f>AI10/AI7</f>
        <v>62.355941624685137</v>
      </c>
      <c r="AJ11">
        <f>AVERAGE(AK11:AO12)</f>
        <v>60.251519699999996</v>
      </c>
      <c r="AK11">
        <v>58.117787</v>
      </c>
      <c r="AL11">
        <v>62.047178000000002</v>
      </c>
      <c r="AM11">
        <v>63.819009000000001</v>
      </c>
      <c r="AN11">
        <v>60.254592000000002</v>
      </c>
      <c r="AO11">
        <v>60.384436000000001</v>
      </c>
    </row>
    <row r="12" spans="1:41" x14ac:dyDescent="0.25">
      <c r="B12" s="16"/>
      <c r="C12">
        <v>12.176833</v>
      </c>
      <c r="D12">
        <v>12.121568</v>
      </c>
      <c r="E12">
        <v>12.123951999999999</v>
      </c>
      <c r="F12">
        <v>12.139042</v>
      </c>
      <c r="G12">
        <v>12.186042</v>
      </c>
      <c r="H12">
        <v>12.131384000000001</v>
      </c>
      <c r="I12">
        <v>11.617760000000001</v>
      </c>
      <c r="J12">
        <v>12.185447</v>
      </c>
      <c r="K12">
        <v>12.199014</v>
      </c>
      <c r="L12" s="25"/>
      <c r="M12" s="25"/>
      <c r="N12" s="24"/>
      <c r="O12" s="24"/>
      <c r="P12" s="24"/>
      <c r="Q12" s="24"/>
      <c r="R12" s="24"/>
      <c r="S12" s="69"/>
      <c r="T12" s="69"/>
      <c r="U12" s="69"/>
      <c r="V12" s="69"/>
      <c r="W12" s="69"/>
      <c r="X12" s="69"/>
      <c r="Y12" s="69"/>
      <c r="AH12" t="s">
        <v>87</v>
      </c>
      <c r="AI12">
        <v>24755.636729000002</v>
      </c>
      <c r="AK12">
        <v>59.146869000000002</v>
      </c>
      <c r="AL12">
        <v>59.142848000000001</v>
      </c>
      <c r="AM12">
        <v>60.608435999999998</v>
      </c>
      <c r="AN12">
        <v>58.712698000000003</v>
      </c>
      <c r="AO12">
        <v>60.281343999999997</v>
      </c>
    </row>
    <row r="13" spans="1:41" x14ac:dyDescent="0.25">
      <c r="C13" s="15"/>
      <c r="R13" s="69"/>
      <c r="S13" s="69"/>
      <c r="T13" s="69"/>
      <c r="U13" s="69"/>
      <c r="V13" s="69"/>
      <c r="W13" s="69"/>
      <c r="X13" s="69"/>
      <c r="Y13" s="69"/>
      <c r="Z13">
        <v>123308.065201</v>
      </c>
      <c r="AH13" t="s">
        <v>88</v>
      </c>
      <c r="AI13">
        <v>24754.980920999998</v>
      </c>
    </row>
    <row r="14" spans="1:41" x14ac:dyDescent="0.25">
      <c r="B14" t="s">
        <v>96</v>
      </c>
      <c r="C14" s="112" t="s">
        <v>105</v>
      </c>
      <c r="AA14" s="3" t="s">
        <v>97</v>
      </c>
      <c r="AB14" s="3">
        <v>0.13452152048513499</v>
      </c>
      <c r="AC14" s="3">
        <v>0.150939210176009</v>
      </c>
      <c r="AD14" s="3">
        <v>0.18480993935808299</v>
      </c>
      <c r="AE14" s="3">
        <v>0.20263274663511299</v>
      </c>
      <c r="AF14" s="3">
        <v>0.24885371986392499</v>
      </c>
      <c r="AG14" s="3">
        <v>0.28024700488093501</v>
      </c>
      <c r="AH14" s="3">
        <v>0.28664398757580201</v>
      </c>
      <c r="AI14" s="3">
        <v>0.28897352462653503</v>
      </c>
    </row>
    <row r="15" spans="1:41" x14ac:dyDescent="0.25">
      <c r="B15" t="s">
        <v>107</v>
      </c>
      <c r="C15" t="s">
        <v>106</v>
      </c>
      <c r="AB15">
        <v>0.203039</v>
      </c>
      <c r="AC15">
        <v>0.235542</v>
      </c>
      <c r="AD15">
        <v>0.29023100000000002</v>
      </c>
      <c r="AE15">
        <v>0.31234299999999998</v>
      </c>
    </row>
    <row r="16" spans="1:41" x14ac:dyDescent="0.25">
      <c r="B16" t="s">
        <v>98</v>
      </c>
      <c r="C16" t="s">
        <v>108</v>
      </c>
    </row>
    <row r="17" spans="2:44" x14ac:dyDescent="0.25">
      <c r="B17" s="69" t="s">
        <v>110</v>
      </c>
      <c r="C17" s="69" t="s">
        <v>109</v>
      </c>
      <c r="D17" s="69"/>
      <c r="E17" s="69"/>
      <c r="F17" s="69"/>
      <c r="G17" s="69"/>
      <c r="H17" s="69"/>
      <c r="I17" s="69"/>
      <c r="J17" s="69"/>
      <c r="AA17" t="s">
        <v>96</v>
      </c>
      <c r="AB17" t="s">
        <v>95</v>
      </c>
    </row>
    <row r="18" spans="2:44" x14ac:dyDescent="0.25">
      <c r="B18" s="69" t="s">
        <v>112</v>
      </c>
      <c r="C18" s="69" t="s">
        <v>111</v>
      </c>
      <c r="D18" s="69"/>
      <c r="E18" s="69"/>
      <c r="F18" s="69"/>
      <c r="G18" s="69"/>
      <c r="H18" s="69"/>
      <c r="I18" s="69"/>
      <c r="J18" s="69"/>
    </row>
    <row r="19" spans="2:44" x14ac:dyDescent="0.25">
      <c r="B19" s="17" t="s">
        <v>114</v>
      </c>
      <c r="C19" s="69" t="s">
        <v>113</v>
      </c>
      <c r="D19" s="69"/>
      <c r="E19" s="69"/>
      <c r="F19" s="69"/>
      <c r="G19" s="69"/>
      <c r="H19" s="69"/>
      <c r="I19" s="69"/>
      <c r="J19" s="69"/>
      <c r="AA19" t="s">
        <v>98</v>
      </c>
      <c r="AB19" t="s">
        <v>99</v>
      </c>
      <c r="AJ19">
        <v>66.576350000000005</v>
      </c>
    </row>
    <row r="21" spans="2:44" x14ac:dyDescent="0.25">
      <c r="B21" s="16"/>
      <c r="AA21" t="s">
        <v>101</v>
      </c>
      <c r="AB21" t="s">
        <v>100</v>
      </c>
    </row>
    <row r="22" spans="2:44" x14ac:dyDescent="0.25">
      <c r="B22" s="54"/>
      <c r="C22" s="54"/>
      <c r="D22" s="54"/>
      <c r="E22" s="54"/>
      <c r="F22" s="54"/>
      <c r="G22" s="54"/>
      <c r="H22" s="54"/>
      <c r="I22" s="54"/>
      <c r="J22" s="54"/>
    </row>
    <row r="23" spans="2:44" x14ac:dyDescent="0.25">
      <c r="B23" s="17"/>
      <c r="C23" s="17"/>
      <c r="D23" s="17"/>
      <c r="E23" s="17"/>
      <c r="F23" s="17"/>
      <c r="G23" s="17"/>
      <c r="H23" s="17"/>
      <c r="I23" s="17"/>
      <c r="J23" s="17"/>
      <c r="AA23" t="s">
        <v>103</v>
      </c>
      <c r="AB23" t="s">
        <v>102</v>
      </c>
    </row>
    <row r="24" spans="2:44" x14ac:dyDescent="0.25">
      <c r="B24" s="23"/>
      <c r="C24" s="113"/>
      <c r="D24" s="113"/>
      <c r="E24" s="113"/>
      <c r="F24" s="113"/>
      <c r="G24" s="113"/>
      <c r="H24" s="113"/>
      <c r="I24" s="113"/>
      <c r="J24" s="113"/>
    </row>
    <row r="25" spans="2:44" x14ac:dyDescent="0.25">
      <c r="B25" s="25"/>
      <c r="C25" s="24"/>
      <c r="D25" s="24"/>
      <c r="E25" s="24"/>
      <c r="F25" s="24"/>
      <c r="G25" s="24"/>
      <c r="H25" s="24"/>
      <c r="I25" s="24"/>
      <c r="J25" s="24"/>
      <c r="AA25" t="s">
        <v>115</v>
      </c>
      <c r="AB25" t="s">
        <v>104</v>
      </c>
    </row>
    <row r="26" spans="2:44" x14ac:dyDescent="0.25">
      <c r="B26" s="17"/>
      <c r="C26" s="17"/>
      <c r="D26" s="17"/>
      <c r="E26" s="17"/>
      <c r="F26" s="17"/>
      <c r="G26" s="17"/>
      <c r="H26" s="17"/>
      <c r="I26" s="17"/>
      <c r="J26" s="17"/>
    </row>
    <row r="27" spans="2:44" x14ac:dyDescent="0.25">
      <c r="B27" s="17"/>
      <c r="C27" s="113"/>
      <c r="D27" s="113"/>
      <c r="E27" s="113"/>
      <c r="F27" s="113"/>
      <c r="G27" s="113"/>
      <c r="H27" s="113"/>
      <c r="I27" s="113"/>
      <c r="J27" s="113"/>
    </row>
    <row r="28" spans="2:44" x14ac:dyDescent="0.25">
      <c r="B28" s="184" t="s">
        <v>57</v>
      </c>
      <c r="C28" s="184"/>
      <c r="D28" s="184"/>
      <c r="E28" s="184"/>
      <c r="F28" s="184"/>
      <c r="G28" s="184"/>
      <c r="H28" s="184"/>
      <c r="I28" s="184"/>
      <c r="J28" s="184"/>
      <c r="L28" s="184" t="s">
        <v>57</v>
      </c>
      <c r="M28" s="184"/>
      <c r="N28" s="184"/>
      <c r="O28" s="184"/>
      <c r="P28" s="184"/>
      <c r="Q28" s="184"/>
      <c r="R28" s="184"/>
      <c r="S28" s="184"/>
      <c r="T28" s="184"/>
      <c r="U28" s="100"/>
      <c r="V28" s="100"/>
      <c r="W28" s="100"/>
      <c r="X28" s="100"/>
      <c r="Y28" s="100"/>
      <c r="AA28" s="184" t="s">
        <v>57</v>
      </c>
      <c r="AB28" s="184"/>
      <c r="AC28" s="184"/>
      <c r="AD28" s="184"/>
      <c r="AE28" s="184"/>
      <c r="AF28" s="184"/>
      <c r="AG28" s="184"/>
      <c r="AH28" s="184"/>
      <c r="AI28" s="184"/>
      <c r="AK28" s="184" t="s">
        <v>57</v>
      </c>
      <c r="AL28" s="184"/>
      <c r="AM28" s="184"/>
      <c r="AN28" s="184"/>
      <c r="AO28" s="184"/>
      <c r="AP28" s="184"/>
      <c r="AQ28" s="184"/>
      <c r="AR28" s="184"/>
    </row>
    <row r="29" spans="2:44" x14ac:dyDescent="0.25">
      <c r="B29" s="69"/>
      <c r="C29" s="185" t="s">
        <v>7</v>
      </c>
      <c r="D29" s="185"/>
      <c r="E29" s="185"/>
      <c r="F29" s="185"/>
      <c r="G29" s="185"/>
      <c r="H29" s="185"/>
      <c r="I29" s="185"/>
      <c r="J29" s="185"/>
      <c r="L29" s="69"/>
      <c r="M29" s="185" t="s">
        <v>7</v>
      </c>
      <c r="N29" s="185"/>
      <c r="O29" s="185"/>
      <c r="P29" s="185"/>
      <c r="Q29" s="185"/>
      <c r="R29" s="185"/>
      <c r="S29" s="185"/>
      <c r="T29" s="185"/>
      <c r="U29" s="100"/>
      <c r="V29" s="100"/>
      <c r="W29" s="100"/>
      <c r="X29" s="100"/>
      <c r="Y29" s="100"/>
      <c r="AA29" s="69"/>
      <c r="AB29" s="185" t="s">
        <v>7</v>
      </c>
      <c r="AC29" s="185"/>
      <c r="AD29" s="185"/>
      <c r="AE29" s="185"/>
      <c r="AF29" s="185"/>
      <c r="AG29" s="185"/>
      <c r="AH29" s="185"/>
      <c r="AI29" s="185"/>
      <c r="AK29" s="69"/>
      <c r="AL29" s="185" t="s">
        <v>7</v>
      </c>
      <c r="AM29" s="185"/>
      <c r="AN29" s="185"/>
      <c r="AO29" s="185"/>
      <c r="AP29" s="185"/>
      <c r="AQ29" s="185"/>
      <c r="AR29" s="185"/>
    </row>
    <row r="30" spans="2:44" x14ac:dyDescent="0.25">
      <c r="B30" s="69"/>
      <c r="C30" s="3">
        <v>16</v>
      </c>
      <c r="D30" s="3">
        <v>20</v>
      </c>
      <c r="E30" s="3">
        <v>32</v>
      </c>
      <c r="F30" s="3">
        <v>50</v>
      </c>
      <c r="G30" s="3">
        <v>100</v>
      </c>
      <c r="H30" s="3">
        <v>150</v>
      </c>
      <c r="I30" s="3">
        <v>200</v>
      </c>
      <c r="J30" s="3">
        <v>256</v>
      </c>
      <c r="L30" s="69"/>
      <c r="M30" s="72">
        <v>24</v>
      </c>
      <c r="N30" s="26">
        <v>30</v>
      </c>
      <c r="O30" s="26">
        <v>64</v>
      </c>
      <c r="P30" s="26">
        <v>100</v>
      </c>
      <c r="Q30" s="26">
        <v>200</v>
      </c>
      <c r="R30" s="26">
        <v>300</v>
      </c>
      <c r="S30" s="26">
        <v>400</v>
      </c>
      <c r="T30" s="26">
        <v>500</v>
      </c>
      <c r="U30" s="101"/>
      <c r="V30" s="101"/>
      <c r="W30" s="101"/>
      <c r="X30" s="101"/>
      <c r="Y30" s="101"/>
      <c r="AA30" s="69"/>
      <c r="AB30" s="72">
        <v>20</v>
      </c>
      <c r="AC30" s="26">
        <v>25</v>
      </c>
      <c r="AD30" s="26">
        <v>40</v>
      </c>
      <c r="AE30" s="26">
        <v>50</v>
      </c>
      <c r="AF30" s="26">
        <v>100</v>
      </c>
      <c r="AG30" s="26">
        <v>200</v>
      </c>
      <c r="AH30" s="26">
        <v>300</v>
      </c>
      <c r="AI30" s="26">
        <v>397</v>
      </c>
      <c r="AK30" s="69"/>
      <c r="AL30" s="72">
        <v>5</v>
      </c>
      <c r="AM30" s="26">
        <v>10</v>
      </c>
      <c r="AN30" s="26">
        <v>20</v>
      </c>
      <c r="AO30" s="26">
        <v>30</v>
      </c>
      <c r="AP30" s="26">
        <v>40</v>
      </c>
      <c r="AQ30" s="26">
        <v>50</v>
      </c>
      <c r="AR30" s="26">
        <v>57</v>
      </c>
    </row>
    <row r="31" spans="2:44" x14ac:dyDescent="0.25">
      <c r="B31" s="73" t="s">
        <v>73</v>
      </c>
      <c r="C31" s="82">
        <v>0.220786287579921</v>
      </c>
      <c r="D31" s="82">
        <v>0.25302679907495601</v>
      </c>
      <c r="E31" s="82">
        <v>0.32621412052781901</v>
      </c>
      <c r="F31" s="82">
        <v>0.37858794721806599</v>
      </c>
      <c r="G31" s="82">
        <v>0.43749149775540702</v>
      </c>
      <c r="H31" s="82">
        <v>0.45993742347979899</v>
      </c>
      <c r="I31" s="82">
        <v>0.47041218881784802</v>
      </c>
      <c r="J31" s="84">
        <v>0.47816623588627399</v>
      </c>
      <c r="L31" s="73" t="s">
        <v>73</v>
      </c>
      <c r="M31" s="82">
        <v>8.4013333333333301E-2</v>
      </c>
      <c r="N31" s="82">
        <v>0.10176</v>
      </c>
      <c r="O31" s="82">
        <v>0.1457</v>
      </c>
      <c r="P31" s="82">
        <v>0.16341333333333299</v>
      </c>
      <c r="Q31" s="82">
        <v>0.18308666666666701</v>
      </c>
      <c r="R31" s="82">
        <v>0.19046666666666701</v>
      </c>
      <c r="S31" s="82">
        <v>0.19536000000000001</v>
      </c>
      <c r="T31" s="82">
        <v>0.198613333333333</v>
      </c>
      <c r="U31" s="103"/>
      <c r="V31" s="103"/>
      <c r="W31" s="103"/>
      <c r="X31" s="103"/>
      <c r="Y31" s="103"/>
      <c r="AA31" s="73" t="s">
        <v>73</v>
      </c>
      <c r="AB31" s="82">
        <v>0.201597</v>
      </c>
      <c r="AC31" s="82">
        <v>0.23435900000000001</v>
      </c>
      <c r="AD31" s="82">
        <v>0.28938000000000003</v>
      </c>
      <c r="AE31" s="82">
        <v>0.31115959177636399</v>
      </c>
      <c r="AF31" s="82">
        <v>0.36407336192870898</v>
      </c>
      <c r="AG31" s="82">
        <v>0.40071734950451099</v>
      </c>
      <c r="AH31" s="82">
        <v>0.415803875166396</v>
      </c>
      <c r="AI31" s="82">
        <v>0.42312527732583899</v>
      </c>
      <c r="AK31" s="73" t="s">
        <v>73</v>
      </c>
      <c r="AL31" s="84">
        <v>0.109239766081871</v>
      </c>
      <c r="AM31" s="84">
        <v>0.23485380116959101</v>
      </c>
      <c r="AN31" s="84">
        <v>0.29742690058479498</v>
      </c>
      <c r="AO31" s="82">
        <v>0.31684210526315798</v>
      </c>
      <c r="AP31" s="84">
        <v>0.32467836257309901</v>
      </c>
      <c r="AQ31" s="84">
        <v>0.33099415204678401</v>
      </c>
      <c r="AR31" s="84">
        <v>0.336842105263158</v>
      </c>
    </row>
    <row r="32" spans="2:44" x14ac:dyDescent="0.25">
      <c r="B32" s="71" t="s">
        <v>79</v>
      </c>
      <c r="C32" s="74">
        <v>0.210175486328391</v>
      </c>
      <c r="D32" s="74">
        <v>0.24159978234253801</v>
      </c>
      <c r="E32" s="74">
        <v>0.30390423071690897</v>
      </c>
      <c r="F32" s="74">
        <v>0.35410148279145698</v>
      </c>
      <c r="G32" s="74">
        <v>0.41463746429057302</v>
      </c>
      <c r="H32" s="74">
        <v>0.442388790640729</v>
      </c>
      <c r="I32" s="74">
        <v>0.46279417766290298</v>
      </c>
      <c r="J32" s="74">
        <v>0.47150047612569701</v>
      </c>
      <c r="L32" s="71" t="s">
        <v>79</v>
      </c>
      <c r="M32" s="74">
        <v>7.6373333333333293E-2</v>
      </c>
      <c r="N32" s="74">
        <v>9.2079999999999995E-2</v>
      </c>
      <c r="O32" s="74">
        <v>0.13184000000000001</v>
      </c>
      <c r="P32" s="74">
        <v>0.15131333333333299</v>
      </c>
      <c r="Q32" s="74">
        <v>0.17077999999999999</v>
      </c>
      <c r="R32" s="74">
        <v>0.17611299999999999</v>
      </c>
      <c r="S32" s="74">
        <v>3.8467000000000001E-2</v>
      </c>
      <c r="T32" s="74">
        <v>7.5269999999999998E-3</v>
      </c>
      <c r="U32" s="104"/>
      <c r="V32" s="104"/>
      <c r="W32" s="104"/>
      <c r="X32" s="104"/>
      <c r="Y32" s="104"/>
      <c r="AA32" s="71" t="s">
        <v>79</v>
      </c>
      <c r="AB32" s="74">
        <v>0.17486318591924299</v>
      </c>
      <c r="AC32" s="74">
        <v>0.196605531726076</v>
      </c>
      <c r="AD32" s="74">
        <v>0.25066558201449501</v>
      </c>
      <c r="AE32" s="74">
        <v>0.269745599763349</v>
      </c>
      <c r="AF32" s="74">
        <v>0.326172163881083</v>
      </c>
      <c r="AG32" s="74">
        <v>0.36440615293595602</v>
      </c>
      <c r="AH32" s="74">
        <v>0.39509699999999998</v>
      </c>
      <c r="AI32" s="74">
        <v>0.40378599999999998</v>
      </c>
      <c r="AK32" s="71" t="s">
        <v>79</v>
      </c>
      <c r="AL32" s="74">
        <v>0.109942</v>
      </c>
      <c r="AM32" s="88">
        <v>0.235322</v>
      </c>
      <c r="AN32" s="74">
        <v>0.29988300000000001</v>
      </c>
      <c r="AO32" s="74">
        <v>0.31450299999999998</v>
      </c>
      <c r="AP32" s="74">
        <v>0.32538</v>
      </c>
      <c r="AQ32" s="74">
        <v>0.33146199999999998</v>
      </c>
      <c r="AR32" s="74">
        <v>0.337895</v>
      </c>
    </row>
    <row r="33" spans="2:44" x14ac:dyDescent="0.25">
      <c r="B33" s="75" t="s">
        <v>76</v>
      </c>
      <c r="C33" s="76">
        <v>0.20487008570262599</v>
      </c>
      <c r="D33" s="76">
        <v>0.23180519657189499</v>
      </c>
      <c r="E33" s="76">
        <v>0.29696639912937001</v>
      </c>
      <c r="F33" s="76">
        <v>0.353693375051013</v>
      </c>
      <c r="G33" s="76">
        <v>0.40008162154808902</v>
      </c>
      <c r="H33" s="76">
        <v>0.430553666167868</v>
      </c>
      <c r="I33" s="76">
        <v>0.44905455040130599</v>
      </c>
      <c r="J33" s="76">
        <v>0.458032920691062</v>
      </c>
      <c r="L33" s="75" t="s">
        <v>76</v>
      </c>
      <c r="M33" s="76">
        <v>6.9720000000000004E-2</v>
      </c>
      <c r="N33" s="76">
        <v>8.2673333333333293E-2</v>
      </c>
      <c r="O33" s="76">
        <v>0.125326666666667</v>
      </c>
      <c r="P33" s="76">
        <v>0.14432666666666699</v>
      </c>
      <c r="Q33" s="76">
        <v>0.16663333333333299</v>
      </c>
      <c r="R33" s="76">
        <v>0.17866000000000001</v>
      </c>
      <c r="S33" s="76">
        <v>0.1852</v>
      </c>
      <c r="T33" s="76">
        <v>0.18914</v>
      </c>
      <c r="U33" s="105"/>
      <c r="V33" s="105"/>
      <c r="W33" s="105"/>
      <c r="X33" s="105"/>
      <c r="Y33" s="105"/>
      <c r="AA33" s="75" t="s">
        <v>76</v>
      </c>
      <c r="AB33" s="76">
        <v>0.17434551101908</v>
      </c>
      <c r="AC33" s="76">
        <v>0.19412808756101199</v>
      </c>
      <c r="AD33" s="76">
        <v>0.240090223339743</v>
      </c>
      <c r="AE33" s="76">
        <v>0.26301582606123403</v>
      </c>
      <c r="AF33" s="76">
        <v>0.31944239017896803</v>
      </c>
      <c r="AG33" s="76">
        <v>0.36673568998668798</v>
      </c>
      <c r="AH33" s="76">
        <v>0.390696642508505</v>
      </c>
      <c r="AI33" s="76">
        <v>0.40515456293447699</v>
      </c>
      <c r="AK33" s="75" t="s">
        <v>76</v>
      </c>
      <c r="AL33" s="83">
        <v>0.11391800000000001</v>
      </c>
      <c r="AM33" s="76">
        <v>0.23497100000000001</v>
      </c>
      <c r="AN33" s="90">
        <v>0.30152000000000001</v>
      </c>
      <c r="AO33" s="76">
        <v>0.31473699999999999</v>
      </c>
      <c r="AP33" s="76">
        <v>0.32456099999999999</v>
      </c>
      <c r="AQ33" s="76">
        <v>0.33216400000000001</v>
      </c>
      <c r="AR33" s="90">
        <v>0.33918100000000001</v>
      </c>
    </row>
    <row r="34" spans="2:44" x14ac:dyDescent="0.25">
      <c r="B34" s="45" t="s">
        <v>74</v>
      </c>
      <c r="C34" s="77">
        <v>0.20364576248129501</v>
      </c>
      <c r="D34" s="77">
        <v>0.23126105291797</v>
      </c>
      <c r="E34" s="77">
        <v>0.24690518296830399</v>
      </c>
      <c r="F34" s="77">
        <v>0.31859610937287403</v>
      </c>
      <c r="G34" s="77">
        <v>0.31369881648755299</v>
      </c>
      <c r="H34" s="77">
        <v>0.42007890082981902</v>
      </c>
      <c r="I34" s="77">
        <v>0.39259964630662503</v>
      </c>
      <c r="J34" s="77">
        <v>0.343626717453408</v>
      </c>
      <c r="L34" s="45" t="s">
        <v>74</v>
      </c>
      <c r="M34" s="77">
        <v>4.2213333333333297E-2</v>
      </c>
      <c r="N34" s="77">
        <v>4.99E-2</v>
      </c>
      <c r="O34" s="77">
        <v>8.5046666666666701E-2</v>
      </c>
      <c r="P34" s="77">
        <v>8.8800000000000007E-3</v>
      </c>
      <c r="Q34" s="77">
        <v>5.3930000000000002E-3</v>
      </c>
      <c r="R34" s="77">
        <v>5.1130000000000004E-3</v>
      </c>
      <c r="S34" s="77">
        <v>1.2600000000000001E-3</v>
      </c>
      <c r="T34" s="77">
        <v>1.4400000000000001E-3</v>
      </c>
      <c r="U34" s="106"/>
      <c r="V34" s="106"/>
      <c r="W34" s="106"/>
      <c r="X34" s="106"/>
      <c r="Y34" s="106"/>
      <c r="AA34" s="45" t="s">
        <v>74</v>
      </c>
      <c r="AB34" s="77">
        <v>0.17301434699009</v>
      </c>
      <c r="AC34" s="77">
        <v>0.18159295962135799</v>
      </c>
      <c r="AD34" s="77">
        <v>0.202891584085195</v>
      </c>
      <c r="AE34" s="77">
        <v>0.195274367697086</v>
      </c>
      <c r="AF34" s="77">
        <v>0.106604052654933</v>
      </c>
      <c r="AG34" s="77">
        <v>0.18621505694423901</v>
      </c>
      <c r="AH34" s="77">
        <v>0.34817334713799702</v>
      </c>
      <c r="AI34" s="77">
        <v>4.7145392693388598E-2</v>
      </c>
      <c r="AK34" s="45" t="s">
        <v>74</v>
      </c>
      <c r="AL34" s="77">
        <v>0.110526</v>
      </c>
      <c r="AM34" s="77">
        <v>0.22117000000000001</v>
      </c>
      <c r="AN34" s="77">
        <v>0.28350900000000001</v>
      </c>
      <c r="AO34" s="77">
        <v>0.310058</v>
      </c>
      <c r="AP34" s="77">
        <v>0.32467800000000002</v>
      </c>
      <c r="AQ34" s="91">
        <v>0.32877200000000001</v>
      </c>
      <c r="AR34" s="77">
        <v>0.33321600000000001</v>
      </c>
    </row>
    <row r="35" spans="2:44" x14ac:dyDescent="0.25">
      <c r="B35" s="80" t="s">
        <v>77</v>
      </c>
      <c r="C35" s="81">
        <v>0.200108828730785</v>
      </c>
      <c r="D35" s="81">
        <v>0.22241871854169501</v>
      </c>
      <c r="E35" s="81">
        <v>0.28757992109917002</v>
      </c>
      <c r="F35" s="81">
        <v>0.340905999183785</v>
      </c>
      <c r="G35" s="81">
        <v>0.41545367977146003</v>
      </c>
      <c r="H35" s="81">
        <v>0.44660590395864502</v>
      </c>
      <c r="I35" s="81">
        <v>0.435995102707115</v>
      </c>
      <c r="J35" s="81">
        <v>0.13426744660590401</v>
      </c>
      <c r="L35" s="80" t="s">
        <v>77</v>
      </c>
      <c r="M35" s="81">
        <v>7.7193333333333294E-2</v>
      </c>
      <c r="N35" s="81">
        <v>9.3780000000000002E-2</v>
      </c>
      <c r="O35" s="81">
        <v>0.12934000000000001</v>
      </c>
      <c r="P35" s="81">
        <v>0.14382</v>
      </c>
      <c r="Q35" s="81">
        <v>0.165273</v>
      </c>
      <c r="R35" s="81">
        <v>0.17367299999999999</v>
      </c>
      <c r="S35" s="81">
        <v>0.178813</v>
      </c>
      <c r="T35" s="81">
        <v>0.18074000000000001</v>
      </c>
      <c r="U35" s="107"/>
      <c r="V35" s="107"/>
      <c r="W35" s="107"/>
      <c r="X35" s="107"/>
      <c r="Y35" s="107"/>
      <c r="AA35" s="80" t="s">
        <v>77</v>
      </c>
      <c r="AB35" s="81">
        <v>0.16824434255287701</v>
      </c>
      <c r="AC35" s="81">
        <v>0.19416506433959499</v>
      </c>
      <c r="AD35" s="81">
        <v>0.245119065227037</v>
      </c>
      <c r="AE35" s="81">
        <v>0.26778583049844701</v>
      </c>
      <c r="AF35" s="81">
        <v>0.33948380417098101</v>
      </c>
      <c r="AG35" s="81">
        <v>0.387072918207366</v>
      </c>
      <c r="AH35" s="81">
        <v>0.32787309569590301</v>
      </c>
      <c r="AI35" s="81">
        <v>0.38185919242715599</v>
      </c>
      <c r="AK35" s="80" t="s">
        <v>77</v>
      </c>
      <c r="AL35" s="81">
        <v>0.110292</v>
      </c>
      <c r="AM35" s="89">
        <v>0.23508799999999999</v>
      </c>
      <c r="AN35" s="81">
        <v>0.29543900000000001</v>
      </c>
      <c r="AO35" s="81">
        <v>0.31415199999999999</v>
      </c>
      <c r="AP35" s="81">
        <v>0.32502900000000001</v>
      </c>
      <c r="AQ35" s="81">
        <v>0.33497100000000002</v>
      </c>
      <c r="AR35" s="81">
        <v>0.169708</v>
      </c>
    </row>
    <row r="36" spans="2:44" x14ac:dyDescent="0.25">
      <c r="B36" s="78" t="s">
        <v>78</v>
      </c>
      <c r="C36" s="79">
        <v>0.210311522241872</v>
      </c>
      <c r="D36" s="79">
        <v>0.23520609440892401</v>
      </c>
      <c r="E36" s="79">
        <v>0.30091144062032399</v>
      </c>
      <c r="F36" s="79">
        <v>0.350020405387022</v>
      </c>
      <c r="G36" s="79">
        <v>0.41382124880968602</v>
      </c>
      <c r="H36" s="79">
        <v>0.44578968847775802</v>
      </c>
      <c r="I36" s="79">
        <v>0.46633111141341299</v>
      </c>
      <c r="J36" s="83">
        <v>0.479934702761529</v>
      </c>
      <c r="L36" s="78" t="s">
        <v>78</v>
      </c>
      <c r="M36" s="79">
        <v>7.6453333333333304E-2</v>
      </c>
      <c r="N36" s="79">
        <v>9.2460000000000001E-2</v>
      </c>
      <c r="O36" s="79">
        <v>0.13672000000000001</v>
      </c>
      <c r="P36" s="79">
        <v>0.15500666666666699</v>
      </c>
      <c r="Q36" s="79">
        <v>0.175127</v>
      </c>
      <c r="R36" s="79">
        <v>0.18527299999999999</v>
      </c>
      <c r="S36" s="79">
        <v>0.19121299999999999</v>
      </c>
      <c r="T36" s="79">
        <v>0.19508</v>
      </c>
      <c r="U36" s="108"/>
      <c r="V36" s="108"/>
      <c r="W36" s="108"/>
      <c r="X36" s="108"/>
      <c r="Y36" s="108"/>
      <c r="AA36" s="78" t="s">
        <v>78</v>
      </c>
      <c r="AB36" s="79">
        <v>0.17819109599171701</v>
      </c>
      <c r="AC36" s="79">
        <v>0.20858600798698401</v>
      </c>
      <c r="AD36" s="79">
        <v>0.24741162549918699</v>
      </c>
      <c r="AE36" s="79">
        <v>0.27381304540748402</v>
      </c>
      <c r="AF36" s="79">
        <v>0.32950007395355702</v>
      </c>
      <c r="AG36" s="79">
        <v>0.384411</v>
      </c>
      <c r="AH36" s="79">
        <v>0.40855599999999997</v>
      </c>
      <c r="AI36" s="79">
        <v>0.42072199999999998</v>
      </c>
      <c r="AK36" s="78" t="s">
        <v>78</v>
      </c>
      <c r="AL36" s="79">
        <v>0.109123</v>
      </c>
      <c r="AM36" s="79">
        <v>0.23380100000000001</v>
      </c>
      <c r="AN36" s="79">
        <v>0.29894700000000002</v>
      </c>
      <c r="AO36" s="79">
        <v>0.31181300000000001</v>
      </c>
      <c r="AP36" s="83">
        <v>0.32818700000000001</v>
      </c>
      <c r="AQ36" s="79">
        <v>0.331345</v>
      </c>
      <c r="AR36" s="79">
        <v>0.33777800000000002</v>
      </c>
    </row>
    <row r="37" spans="2:44" x14ac:dyDescent="0.25">
      <c r="B37" s="71" t="s">
        <v>75</v>
      </c>
      <c r="C37" s="74">
        <v>3.2648619235478198E-3</v>
      </c>
      <c r="D37" s="74">
        <v>3.2648619235478198E-3</v>
      </c>
      <c r="E37" s="74">
        <v>3.2648619235478198E-3</v>
      </c>
      <c r="F37" s="74">
        <v>3.2648619235478198E-3</v>
      </c>
      <c r="G37" s="74">
        <v>3.2648619235478198E-3</v>
      </c>
      <c r="H37" s="74">
        <v>3.2648619235478198E-3</v>
      </c>
      <c r="I37" s="74">
        <v>3.2648619235478198E-3</v>
      </c>
      <c r="J37" s="74">
        <v>3.2648619235478198E-3</v>
      </c>
      <c r="L37" s="71" t="s">
        <v>75</v>
      </c>
      <c r="M37" s="74"/>
      <c r="N37" s="74">
        <v>1.22666666666667E-3</v>
      </c>
      <c r="O37" s="74"/>
      <c r="P37" s="74"/>
      <c r="Q37" s="74"/>
      <c r="R37" s="74"/>
      <c r="S37" s="74"/>
      <c r="T37" s="74"/>
      <c r="U37" s="104"/>
      <c r="V37" s="104"/>
      <c r="W37" s="104"/>
      <c r="X37" s="104"/>
      <c r="Y37" s="104"/>
      <c r="AA37" s="71" t="s">
        <v>75</v>
      </c>
      <c r="AB37" s="74"/>
      <c r="AC37" s="74"/>
      <c r="AD37" s="74"/>
      <c r="AE37" s="74"/>
      <c r="AF37" s="74"/>
      <c r="AG37" s="74"/>
      <c r="AH37" s="74"/>
      <c r="AI37" s="74"/>
      <c r="AK37" s="71" t="s">
        <v>75</v>
      </c>
      <c r="AL37" s="74"/>
      <c r="AM37" s="74"/>
      <c r="AN37" s="74"/>
      <c r="AO37" s="74"/>
      <c r="AP37" s="74"/>
      <c r="AQ37" s="74"/>
      <c r="AR37" s="74"/>
    </row>
    <row r="38" spans="2:44" x14ac:dyDescent="0.25">
      <c r="B38" s="86" t="s">
        <v>81</v>
      </c>
      <c r="C38" s="87">
        <v>0.18487280642089499</v>
      </c>
      <c r="D38" s="87"/>
      <c r="E38" s="87"/>
      <c r="F38" s="87"/>
      <c r="G38" s="87"/>
      <c r="H38" s="87"/>
      <c r="I38" s="87"/>
      <c r="J38" s="87"/>
      <c r="L38" s="86" t="s">
        <v>81</v>
      </c>
      <c r="M38" s="87">
        <v>7.1906666666666702E-2</v>
      </c>
      <c r="N38" s="87">
        <v>8.6900000000000005E-2</v>
      </c>
      <c r="O38" s="87"/>
      <c r="P38" s="87"/>
      <c r="Q38" s="87"/>
      <c r="R38" s="87"/>
      <c r="S38" s="87"/>
      <c r="T38" s="87"/>
      <c r="U38" s="109"/>
      <c r="V38" s="109"/>
      <c r="W38" s="109"/>
      <c r="X38" s="109"/>
      <c r="Y38" s="109"/>
      <c r="AA38" s="86" t="s">
        <v>81</v>
      </c>
      <c r="AB38" s="87">
        <v>0.16513800000000001</v>
      </c>
      <c r="AC38" s="87">
        <v>0.19050400000000001</v>
      </c>
      <c r="AD38" s="87">
        <v>0.22659399999999999</v>
      </c>
      <c r="AE38" s="87">
        <v>0.17349500000000001</v>
      </c>
      <c r="AF38" s="87">
        <v>0.19423899999999999</v>
      </c>
      <c r="AG38" s="87">
        <v>0.184921</v>
      </c>
      <c r="AH38" s="87">
        <v>0.17371700000000001</v>
      </c>
      <c r="AI38" s="87">
        <v>0.41964899999999999</v>
      </c>
      <c r="AK38" s="86" t="s">
        <v>81</v>
      </c>
      <c r="AL38" s="87"/>
      <c r="AM38" s="87"/>
      <c r="AN38" s="87"/>
      <c r="AO38" s="87"/>
      <c r="AP38" s="87"/>
      <c r="AQ38" s="87"/>
      <c r="AR38" s="87"/>
    </row>
    <row r="39" spans="2:44" x14ac:dyDescent="0.25">
      <c r="B39" s="28" t="s">
        <v>82</v>
      </c>
      <c r="C39" s="85">
        <v>0.20364576248129501</v>
      </c>
      <c r="D39" s="85"/>
      <c r="E39" s="85"/>
      <c r="F39" s="85"/>
      <c r="G39" s="85"/>
      <c r="H39" s="85"/>
      <c r="I39" s="85"/>
      <c r="J39" s="85"/>
      <c r="L39" s="28" t="s">
        <v>82</v>
      </c>
      <c r="M39" s="85">
        <v>9.7999999999999997E-4</v>
      </c>
      <c r="N39" s="85">
        <v>1.06666666666667E-3</v>
      </c>
      <c r="O39" s="85"/>
      <c r="P39" s="85"/>
      <c r="Q39" s="85"/>
      <c r="R39" s="85"/>
      <c r="S39" s="85"/>
      <c r="T39" s="85"/>
      <c r="U39" s="110"/>
      <c r="V39" s="110"/>
      <c r="W39" s="110"/>
      <c r="X39" s="110"/>
      <c r="Y39" s="110"/>
      <c r="AA39" s="28" t="s">
        <v>82</v>
      </c>
      <c r="AB39" s="85"/>
      <c r="AC39" s="85"/>
      <c r="AD39" s="85"/>
      <c r="AE39" s="85"/>
      <c r="AF39" s="85"/>
      <c r="AG39" s="85"/>
      <c r="AH39" s="85"/>
      <c r="AI39" s="85"/>
      <c r="AK39" s="28" t="s">
        <v>82</v>
      </c>
      <c r="AL39" s="85"/>
      <c r="AM39" s="85"/>
      <c r="AN39" s="85"/>
      <c r="AO39" s="85"/>
      <c r="AP39" s="85"/>
      <c r="AQ39" s="85"/>
      <c r="AR39" s="85"/>
    </row>
    <row r="40" spans="2:44" x14ac:dyDescent="0.25">
      <c r="C40">
        <v>0.209767378587947</v>
      </c>
      <c r="D40">
        <v>0.23615834580329201</v>
      </c>
    </row>
    <row r="41" spans="2:44" x14ac:dyDescent="0.25">
      <c r="B41" s="71" t="s">
        <v>80</v>
      </c>
    </row>
    <row r="57" spans="12:25" x14ac:dyDescent="0.25">
      <c r="L57" s="184" t="s">
        <v>57</v>
      </c>
      <c r="M57" s="184"/>
      <c r="N57" s="184"/>
      <c r="O57" s="184"/>
      <c r="P57" s="184"/>
      <c r="Q57" s="184"/>
      <c r="R57" s="184"/>
      <c r="S57" s="184"/>
      <c r="T57" s="184"/>
      <c r="U57" s="100"/>
      <c r="V57" s="100"/>
      <c r="W57" s="100"/>
      <c r="X57" s="100"/>
      <c r="Y57" s="100"/>
    </row>
    <row r="58" spans="12:25" x14ac:dyDescent="0.25">
      <c r="L58" s="69"/>
      <c r="M58" s="185" t="s">
        <v>7</v>
      </c>
      <c r="N58" s="185"/>
      <c r="O58" s="185"/>
      <c r="P58" s="185"/>
      <c r="Q58" s="185"/>
      <c r="R58" s="185"/>
      <c r="S58" s="185"/>
      <c r="T58" s="185"/>
      <c r="U58" s="100"/>
      <c r="V58" s="100"/>
      <c r="W58" s="100"/>
      <c r="X58" s="100"/>
      <c r="Y58" s="100"/>
    </row>
    <row r="59" spans="12:25" x14ac:dyDescent="0.25">
      <c r="L59" s="69"/>
      <c r="M59" s="92">
        <v>24</v>
      </c>
      <c r="N59" s="26">
        <v>30</v>
      </c>
      <c r="O59" s="26">
        <v>64</v>
      </c>
      <c r="P59" s="26">
        <v>100</v>
      </c>
      <c r="Q59" s="26">
        <v>200</v>
      </c>
      <c r="R59" s="26">
        <v>300</v>
      </c>
      <c r="S59" s="26">
        <v>400</v>
      </c>
      <c r="T59" s="26">
        <v>500</v>
      </c>
      <c r="U59" s="101"/>
      <c r="V59" s="101"/>
      <c r="W59" s="101"/>
      <c r="X59" s="101"/>
      <c r="Y59" s="101"/>
    </row>
    <row r="60" spans="12:25" x14ac:dyDescent="0.25">
      <c r="L60" s="73" t="s">
        <v>73</v>
      </c>
      <c r="M60" s="82">
        <v>8.4013333333333301E-2</v>
      </c>
      <c r="N60" s="82">
        <v>0.10176</v>
      </c>
      <c r="O60" s="82">
        <v>0.1457</v>
      </c>
      <c r="P60" s="82">
        <v>0.16341333333333299</v>
      </c>
      <c r="Q60" s="82">
        <v>0.18308666666666701</v>
      </c>
      <c r="R60" s="82">
        <v>0.19046666666666701</v>
      </c>
      <c r="S60" s="82">
        <v>0.19536000000000001</v>
      </c>
      <c r="T60" s="82">
        <v>0.198613333333333</v>
      </c>
      <c r="U60" s="103"/>
      <c r="V60" s="103"/>
      <c r="W60" s="103"/>
      <c r="X60" s="103"/>
      <c r="Y60" s="103"/>
    </row>
    <row r="61" spans="12:25" x14ac:dyDescent="0.25">
      <c r="L61" s="71" t="s">
        <v>79</v>
      </c>
      <c r="M61" s="74">
        <v>7.6373333333333293E-2</v>
      </c>
      <c r="N61" s="74">
        <v>9.2079999999999995E-2</v>
      </c>
      <c r="O61" s="74">
        <v>0.13184000000000001</v>
      </c>
      <c r="P61" s="74">
        <v>0.15131333333333299</v>
      </c>
      <c r="Q61" s="74">
        <v>0.17077999999999999</v>
      </c>
      <c r="R61" s="74">
        <v>0.17611299999999999</v>
      </c>
      <c r="S61" s="74">
        <v>3.8467000000000001E-2</v>
      </c>
      <c r="T61" s="74">
        <v>7.5269999999999998E-3</v>
      </c>
      <c r="U61" s="104"/>
      <c r="V61" s="104"/>
      <c r="W61" s="104"/>
      <c r="X61" s="104"/>
      <c r="Y61" s="104"/>
    </row>
    <row r="62" spans="12:25" x14ac:dyDescent="0.25">
      <c r="L62" s="75" t="s">
        <v>76</v>
      </c>
      <c r="M62" s="76">
        <v>6.9720000000000004E-2</v>
      </c>
      <c r="N62" s="76">
        <v>8.2673333333333293E-2</v>
      </c>
      <c r="O62" s="76">
        <v>0.125326666666667</v>
      </c>
      <c r="P62" s="76">
        <v>0.14432666666666699</v>
      </c>
      <c r="Q62" s="76">
        <v>0.16663333333333299</v>
      </c>
      <c r="R62" s="76">
        <v>0.17866000000000001</v>
      </c>
      <c r="S62" s="76">
        <v>0.1852</v>
      </c>
      <c r="T62" s="76">
        <v>0.18914</v>
      </c>
      <c r="U62" s="105"/>
      <c r="V62" s="105"/>
      <c r="W62" s="105"/>
      <c r="X62" s="105"/>
      <c r="Y62" s="105"/>
    </row>
    <row r="63" spans="12:25" x14ac:dyDescent="0.25">
      <c r="L63" s="45" t="s">
        <v>74</v>
      </c>
      <c r="M63" s="77">
        <v>4.2213333333333297E-2</v>
      </c>
      <c r="N63" s="77">
        <v>4.99E-2</v>
      </c>
      <c r="O63" s="77">
        <v>8.5046666666666701E-2</v>
      </c>
      <c r="P63" s="77">
        <v>8.8800000000000007E-3</v>
      </c>
      <c r="Q63" s="77">
        <v>5.3930000000000002E-3</v>
      </c>
      <c r="R63" s="77">
        <v>5.1130000000000004E-3</v>
      </c>
      <c r="S63" s="77"/>
      <c r="T63" s="77"/>
      <c r="U63" s="106"/>
      <c r="V63" s="106"/>
      <c r="W63" s="106"/>
      <c r="X63" s="106"/>
      <c r="Y63" s="106"/>
    </row>
    <row r="64" spans="12:25" x14ac:dyDescent="0.25">
      <c r="L64" s="80" t="s">
        <v>77</v>
      </c>
      <c r="M64" s="81">
        <v>7.7193333333333294E-2</v>
      </c>
      <c r="N64" s="81">
        <v>9.3780000000000002E-2</v>
      </c>
      <c r="O64" s="81">
        <v>0.12934000000000001</v>
      </c>
      <c r="P64" s="81">
        <v>0.14382</v>
      </c>
      <c r="Q64" s="81">
        <v>0.165273</v>
      </c>
      <c r="R64" s="81">
        <v>0.17367299999999999</v>
      </c>
      <c r="S64" s="81">
        <v>0.178813</v>
      </c>
      <c r="T64" s="81">
        <v>3490.930323</v>
      </c>
      <c r="U64" s="107"/>
      <c r="V64" s="107"/>
      <c r="W64" s="107"/>
      <c r="X64" s="107"/>
      <c r="Y64" s="107"/>
    </row>
    <row r="65" spans="12:25" x14ac:dyDescent="0.25">
      <c r="L65" s="78" t="s">
        <v>78</v>
      </c>
      <c r="M65" s="79">
        <v>7.6453333333333304E-2</v>
      </c>
      <c r="N65" s="79">
        <v>9.2460000000000001E-2</v>
      </c>
      <c r="O65" s="79">
        <v>0.13672000000000001</v>
      </c>
      <c r="P65" s="79">
        <v>0.15500666666666699</v>
      </c>
      <c r="Q65" s="79">
        <v>0.175127</v>
      </c>
      <c r="R65" s="79">
        <v>0.18527299999999999</v>
      </c>
      <c r="S65" s="79">
        <v>0.19121299999999999</v>
      </c>
      <c r="T65" s="79"/>
      <c r="U65" s="108"/>
      <c r="V65" s="108"/>
      <c r="W65" s="108"/>
      <c r="X65" s="108"/>
      <c r="Y65" s="108"/>
    </row>
    <row r="66" spans="12:25" x14ac:dyDescent="0.25">
      <c r="L66" s="71" t="s">
        <v>75</v>
      </c>
      <c r="M66" s="74"/>
      <c r="N66" s="74">
        <v>1.22666666666667E-3</v>
      </c>
      <c r="O66" s="74"/>
      <c r="P66" s="74"/>
      <c r="Q66" s="74"/>
      <c r="R66" s="74"/>
      <c r="S66" s="74"/>
      <c r="T66" s="74"/>
      <c r="U66" s="104"/>
      <c r="V66" s="104"/>
      <c r="W66" s="104"/>
      <c r="X66" s="104"/>
      <c r="Y66" s="104"/>
    </row>
    <row r="67" spans="12:25" x14ac:dyDescent="0.25">
      <c r="L67" s="86" t="s">
        <v>81</v>
      </c>
      <c r="M67" s="87">
        <v>7.1906666666666702E-2</v>
      </c>
      <c r="N67" s="87">
        <v>8.6900000000000005E-2</v>
      </c>
      <c r="O67" s="87"/>
      <c r="P67" s="87"/>
      <c r="Q67" s="87"/>
      <c r="R67" s="87"/>
      <c r="S67" s="87"/>
      <c r="T67" s="87"/>
      <c r="U67" s="109"/>
      <c r="V67" s="109"/>
      <c r="W67" s="109"/>
      <c r="X67" s="109"/>
      <c r="Y67" s="109"/>
    </row>
    <row r="68" spans="12:25" x14ac:dyDescent="0.25">
      <c r="L68" s="28" t="s">
        <v>82</v>
      </c>
      <c r="M68" s="85">
        <v>9.7999999999999997E-4</v>
      </c>
      <c r="N68" s="85">
        <v>1.06666666666667E-3</v>
      </c>
      <c r="O68" s="85"/>
      <c r="P68" s="85"/>
      <c r="Q68" s="85"/>
      <c r="R68" s="85"/>
      <c r="S68" s="85"/>
      <c r="T68" s="85"/>
      <c r="U68" s="110"/>
      <c r="V68" s="110"/>
      <c r="W68" s="110"/>
      <c r="X68" s="110"/>
      <c r="Y68" s="110"/>
    </row>
  </sheetData>
  <mergeCells count="13">
    <mergeCell ref="L57:T57"/>
    <mergeCell ref="M58:T58"/>
    <mergeCell ref="AL29:AR29"/>
    <mergeCell ref="AK28:AR28"/>
    <mergeCell ref="B6:J6"/>
    <mergeCell ref="B28:J28"/>
    <mergeCell ref="C29:J29"/>
    <mergeCell ref="L28:T28"/>
    <mergeCell ref="M29:T29"/>
    <mergeCell ref="AA6:AI6"/>
    <mergeCell ref="AA28:AI28"/>
    <mergeCell ref="AB29:AI29"/>
    <mergeCell ref="L6:Y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workbookViewId="0">
      <selection activeCell="H6" sqref="H6"/>
    </sheetView>
  </sheetViews>
  <sheetFormatPr defaultRowHeight="15" x14ac:dyDescent="0.25"/>
  <cols>
    <col min="2" max="2" width="29.85546875" bestFit="1" customWidth="1"/>
    <col min="3" max="23" width="5" customWidth="1"/>
  </cols>
  <sheetData>
    <row r="1" spans="1:25" x14ac:dyDescent="0.25">
      <c r="A1" s="191" t="s">
        <v>25</v>
      </c>
      <c r="B1" s="191" t="s">
        <v>26</v>
      </c>
      <c r="C1" s="190" t="s">
        <v>27</v>
      </c>
      <c r="D1" s="190"/>
      <c r="E1" s="190"/>
      <c r="F1" s="190"/>
      <c r="G1" s="190"/>
      <c r="H1" s="190"/>
      <c r="I1" s="190"/>
      <c r="J1" s="190"/>
      <c r="K1" s="190"/>
      <c r="L1" s="189" t="s">
        <v>40</v>
      </c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</row>
    <row r="2" spans="1:25" x14ac:dyDescent="0.25">
      <c r="A2" s="192"/>
      <c r="B2" s="192"/>
      <c r="C2" s="30" t="s">
        <v>28</v>
      </c>
      <c r="D2" s="30" t="s">
        <v>29</v>
      </c>
      <c r="E2" s="30" t="s">
        <v>30</v>
      </c>
      <c r="F2" s="30" t="s">
        <v>31</v>
      </c>
      <c r="G2" s="30" t="s">
        <v>32</v>
      </c>
      <c r="H2" s="30" t="s">
        <v>33</v>
      </c>
      <c r="I2" s="30" t="s">
        <v>34</v>
      </c>
      <c r="J2" s="30" t="s">
        <v>35</v>
      </c>
      <c r="K2" s="30" t="s">
        <v>36</v>
      </c>
      <c r="L2" s="31" t="s">
        <v>37</v>
      </c>
      <c r="M2" s="31" t="s">
        <v>38</v>
      </c>
      <c r="N2" s="31" t="s">
        <v>39</v>
      </c>
      <c r="O2" s="31" t="s">
        <v>28</v>
      </c>
      <c r="P2" s="31" t="s">
        <v>29</v>
      </c>
      <c r="Q2" s="31" t="s">
        <v>30</v>
      </c>
      <c r="R2" s="31" t="s">
        <v>31</v>
      </c>
      <c r="S2" s="31" t="s">
        <v>32</v>
      </c>
      <c r="T2" s="31" t="s">
        <v>33</v>
      </c>
      <c r="U2" s="31" t="s">
        <v>34</v>
      </c>
      <c r="V2" s="31" t="s">
        <v>35</v>
      </c>
      <c r="W2" s="31" t="s">
        <v>36</v>
      </c>
    </row>
    <row r="3" spans="1:25" x14ac:dyDescent="0.25">
      <c r="A3" s="30">
        <v>1</v>
      </c>
      <c r="B3" s="28" t="s">
        <v>53</v>
      </c>
      <c r="C3" s="30"/>
      <c r="D3" s="30"/>
      <c r="E3" s="32"/>
      <c r="F3" s="32"/>
      <c r="G3" s="32">
        <v>1</v>
      </c>
      <c r="H3" s="30"/>
      <c r="I3" s="30"/>
      <c r="J3" s="30"/>
      <c r="K3" s="3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Y3" s="36" t="s">
        <v>56</v>
      </c>
    </row>
    <row r="4" spans="1:25" x14ac:dyDescent="0.25">
      <c r="A4" s="30">
        <v>2</v>
      </c>
      <c r="B4" s="28" t="s">
        <v>41</v>
      </c>
      <c r="C4" s="30"/>
      <c r="D4" s="32"/>
      <c r="E4" s="32"/>
      <c r="F4" s="32"/>
      <c r="G4" s="32"/>
      <c r="H4" s="32"/>
      <c r="I4" s="32">
        <v>13</v>
      </c>
      <c r="J4" s="30"/>
      <c r="K4" s="3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5" x14ac:dyDescent="0.25">
      <c r="A5" s="30">
        <v>3</v>
      </c>
      <c r="B5" s="28" t="s">
        <v>42</v>
      </c>
      <c r="C5" s="30"/>
      <c r="D5" s="30"/>
      <c r="E5" s="30"/>
      <c r="F5" s="32"/>
      <c r="G5" s="32"/>
      <c r="H5" s="32"/>
      <c r="I5" s="30"/>
      <c r="J5" s="30"/>
      <c r="K5" s="3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5" x14ac:dyDescent="0.25">
      <c r="A6" s="30">
        <v>4</v>
      </c>
      <c r="B6" s="28" t="s">
        <v>54</v>
      </c>
      <c r="C6" s="32"/>
      <c r="D6" s="32">
        <v>9</v>
      </c>
      <c r="E6" s="30"/>
      <c r="F6" s="30"/>
      <c r="G6" s="30"/>
      <c r="H6" s="30"/>
      <c r="I6" s="32"/>
      <c r="J6" s="32"/>
      <c r="K6" s="3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Y6" s="36" t="s">
        <v>55</v>
      </c>
    </row>
    <row r="7" spans="1:25" x14ac:dyDescent="0.25">
      <c r="A7" s="31">
        <v>5</v>
      </c>
      <c r="B7" s="29" t="s">
        <v>48</v>
      </c>
      <c r="C7" s="31"/>
      <c r="D7" s="31"/>
      <c r="E7" s="31"/>
      <c r="F7" s="31"/>
      <c r="G7" s="31"/>
      <c r="H7" s="31"/>
      <c r="I7" s="33"/>
      <c r="J7" s="34"/>
      <c r="K7" s="34"/>
      <c r="L7" s="34"/>
      <c r="M7" s="34"/>
      <c r="N7" s="34"/>
      <c r="O7" s="34"/>
      <c r="P7" s="34"/>
      <c r="Q7" s="34"/>
      <c r="R7" s="34"/>
      <c r="S7" s="31"/>
      <c r="T7" s="31"/>
      <c r="U7" s="31"/>
      <c r="V7" s="31"/>
      <c r="W7" s="31"/>
    </row>
    <row r="8" spans="1:25" x14ac:dyDescent="0.25">
      <c r="A8" s="31">
        <v>6</v>
      </c>
      <c r="B8" s="29" t="s">
        <v>42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4"/>
      <c r="O8" s="34"/>
      <c r="P8" s="34"/>
      <c r="Q8" s="31"/>
      <c r="R8" s="31"/>
      <c r="S8" s="31"/>
      <c r="T8" s="31"/>
      <c r="U8" s="31"/>
      <c r="V8" s="31"/>
      <c r="W8" s="31"/>
    </row>
    <row r="9" spans="1:25" x14ac:dyDescent="0.25">
      <c r="A9" s="31">
        <v>7</v>
      </c>
      <c r="B9" s="29" t="s">
        <v>43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5"/>
      <c r="S9" s="35"/>
      <c r="T9" s="35"/>
      <c r="U9" s="31"/>
      <c r="V9" s="31"/>
      <c r="W9" s="31"/>
    </row>
    <row r="10" spans="1:25" x14ac:dyDescent="0.25">
      <c r="A10" s="31">
        <v>8</v>
      </c>
      <c r="B10" s="29" t="s">
        <v>44</v>
      </c>
      <c r="C10" s="31"/>
      <c r="D10" s="31"/>
      <c r="E10" s="31"/>
      <c r="F10" s="31"/>
      <c r="G10" s="31"/>
      <c r="H10" s="31"/>
      <c r="I10" s="31"/>
      <c r="J10" s="31"/>
      <c r="K10" s="31"/>
      <c r="L10" s="35"/>
      <c r="M10" s="35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25" x14ac:dyDescent="0.25">
      <c r="A11" s="31">
        <v>9</v>
      </c>
      <c r="B11" s="29" t="s">
        <v>49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5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5" x14ac:dyDescent="0.25">
      <c r="A12" s="31">
        <v>10</v>
      </c>
      <c r="B12" s="29" t="s">
        <v>51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5"/>
      <c r="O12" s="31"/>
      <c r="P12" s="31"/>
      <c r="Q12" s="31"/>
      <c r="R12" s="31"/>
      <c r="S12" s="31"/>
      <c r="T12" s="31"/>
      <c r="U12" s="31"/>
      <c r="V12" s="31"/>
      <c r="W12" s="31"/>
    </row>
    <row r="13" spans="1:25" x14ac:dyDescent="0.25">
      <c r="A13" s="31">
        <v>11</v>
      </c>
      <c r="B13" s="29" t="s">
        <v>52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5"/>
      <c r="P13" s="35"/>
      <c r="Q13" s="35"/>
      <c r="R13" s="31"/>
      <c r="S13" s="31"/>
      <c r="T13" s="31"/>
      <c r="U13" s="31"/>
      <c r="V13" s="31"/>
      <c r="W13" s="31"/>
    </row>
    <row r="14" spans="1:25" x14ac:dyDescent="0.25">
      <c r="A14" s="31">
        <v>12</v>
      </c>
      <c r="B14" s="29" t="s">
        <v>50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5"/>
      <c r="R14" s="35"/>
      <c r="S14" s="31"/>
      <c r="T14" s="31"/>
      <c r="U14" s="31"/>
      <c r="V14" s="31"/>
      <c r="W14" s="31"/>
    </row>
    <row r="15" spans="1:25" x14ac:dyDescent="0.25">
      <c r="A15" s="31">
        <v>13</v>
      </c>
      <c r="B15" s="29" t="s">
        <v>45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5"/>
      <c r="T15" s="35"/>
      <c r="U15" s="31"/>
      <c r="V15" s="31"/>
      <c r="W15" s="31"/>
    </row>
    <row r="16" spans="1:25" x14ac:dyDescent="0.25">
      <c r="A16" s="31">
        <v>14</v>
      </c>
      <c r="B16" s="29" t="s">
        <v>46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5"/>
      <c r="U16" s="35"/>
      <c r="V16" s="31"/>
      <c r="W16" s="31"/>
    </row>
    <row r="17" spans="1:23" x14ac:dyDescent="0.25">
      <c r="A17" s="31">
        <v>15</v>
      </c>
      <c r="B17" s="29" t="s">
        <v>47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5"/>
      <c r="W17" s="31"/>
    </row>
  </sheetData>
  <mergeCells count="4">
    <mergeCell ref="L1:W1"/>
    <mergeCell ref="C1:K1"/>
    <mergeCell ref="B1:B2"/>
    <mergeCell ref="A1:A2"/>
  </mergeCells>
  <hyperlinks>
    <hyperlink ref="Y3" r:id="rId1"/>
    <hyperlink ref="Y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26"/>
  <sheetViews>
    <sheetView zoomScale="85" zoomScaleNormal="85" workbookViewId="0">
      <selection activeCell="AA13" sqref="AA13"/>
    </sheetView>
  </sheetViews>
  <sheetFormatPr defaultRowHeight="15" x14ac:dyDescent="0.25"/>
  <cols>
    <col min="2" max="2" width="28.28515625" customWidth="1"/>
    <col min="13" max="13" width="28.42578125" customWidth="1"/>
    <col min="29" max="29" width="28.42578125" customWidth="1"/>
    <col min="39" max="39" width="28.140625" bestFit="1" customWidth="1"/>
  </cols>
  <sheetData>
    <row r="1" spans="2:57" x14ac:dyDescent="0.25">
      <c r="AV1" t="s">
        <v>153</v>
      </c>
    </row>
    <row r="2" spans="2:57" x14ac:dyDescent="0.25">
      <c r="B2" t="s">
        <v>123</v>
      </c>
      <c r="C2" t="s">
        <v>122</v>
      </c>
      <c r="J2" t="s">
        <v>126</v>
      </c>
      <c r="AV2" t="s">
        <v>154</v>
      </c>
    </row>
    <row r="3" spans="2:57" x14ac:dyDescent="0.25">
      <c r="B3" s="125" t="s">
        <v>124</v>
      </c>
      <c r="C3" t="s">
        <v>127</v>
      </c>
      <c r="J3" t="s">
        <v>125</v>
      </c>
      <c r="AV3" t="s">
        <v>155</v>
      </c>
    </row>
    <row r="4" spans="2:57" x14ac:dyDescent="0.25">
      <c r="B4" s="124" t="s">
        <v>185</v>
      </c>
      <c r="C4" t="s">
        <v>184</v>
      </c>
    </row>
    <row r="5" spans="2:57" ht="14.25" customHeight="1" x14ac:dyDescent="0.25">
      <c r="B5" s="124" t="s">
        <v>183</v>
      </c>
      <c r="C5" t="s">
        <v>182</v>
      </c>
      <c r="AV5" t="s">
        <v>156</v>
      </c>
    </row>
    <row r="6" spans="2:57" x14ac:dyDescent="0.25">
      <c r="B6" t="s">
        <v>146</v>
      </c>
      <c r="C6" t="s">
        <v>145</v>
      </c>
      <c r="AC6" t="s">
        <v>129</v>
      </c>
      <c r="AD6" t="s">
        <v>128</v>
      </c>
      <c r="AV6" t="s">
        <v>157</v>
      </c>
      <c r="BE6">
        <v>321</v>
      </c>
    </row>
    <row r="7" spans="2:57" x14ac:dyDescent="0.25">
      <c r="C7" s="193"/>
      <c r="D7" s="193"/>
      <c r="E7" s="193"/>
      <c r="F7" s="193"/>
      <c r="G7" s="193"/>
      <c r="H7" s="193"/>
      <c r="I7" s="193"/>
      <c r="J7" s="193"/>
      <c r="AC7" t="s">
        <v>148</v>
      </c>
      <c r="AD7" t="s">
        <v>147</v>
      </c>
      <c r="AV7" t="s">
        <v>158</v>
      </c>
    </row>
    <row r="8" spans="2:57" x14ac:dyDescent="0.25">
      <c r="C8" t="s">
        <v>131</v>
      </c>
      <c r="AC8" s="126"/>
      <c r="AV8" t="s">
        <v>150</v>
      </c>
      <c r="AY8" t="s">
        <v>149</v>
      </c>
    </row>
    <row r="9" spans="2:57" x14ac:dyDescent="0.25">
      <c r="C9" t="s">
        <v>130</v>
      </c>
      <c r="N9" t="s">
        <v>181</v>
      </c>
      <c r="AD9" t="s">
        <v>132</v>
      </c>
      <c r="AV9" t="s">
        <v>152</v>
      </c>
      <c r="AY9" t="s">
        <v>151</v>
      </c>
    </row>
    <row r="10" spans="2:57" x14ac:dyDescent="0.25">
      <c r="M10" s="126"/>
      <c r="AC10" s="126"/>
    </row>
    <row r="11" spans="2:57" ht="30" customHeight="1" x14ac:dyDescent="0.25">
      <c r="B11" s="131" t="s">
        <v>117</v>
      </c>
      <c r="C11" s="26">
        <v>16</v>
      </c>
      <c r="D11" s="26">
        <v>20</v>
      </c>
      <c r="E11" s="26">
        <v>32</v>
      </c>
      <c r="F11" s="26">
        <v>50</v>
      </c>
      <c r="G11" s="26">
        <v>100</v>
      </c>
      <c r="H11" s="26">
        <v>150</v>
      </c>
      <c r="I11" s="26">
        <v>200</v>
      </c>
      <c r="J11" s="26">
        <v>256</v>
      </c>
      <c r="M11" s="131" t="s">
        <v>117</v>
      </c>
      <c r="N11" s="26">
        <v>24</v>
      </c>
      <c r="O11" s="26">
        <v>30</v>
      </c>
      <c r="P11" s="26">
        <v>64</v>
      </c>
      <c r="Q11" s="26">
        <v>100</v>
      </c>
      <c r="R11" s="26">
        <v>200</v>
      </c>
      <c r="S11" s="26">
        <v>300</v>
      </c>
      <c r="T11" s="26">
        <v>400</v>
      </c>
      <c r="U11" s="26">
        <v>500</v>
      </c>
      <c r="V11" s="26">
        <v>600</v>
      </c>
      <c r="W11" s="26">
        <v>700</v>
      </c>
      <c r="X11" s="26">
        <v>800</v>
      </c>
      <c r="Y11" s="26">
        <v>900</v>
      </c>
      <c r="Z11" s="26">
        <v>1000</v>
      </c>
      <c r="AC11" s="131" t="s">
        <v>117</v>
      </c>
      <c r="AD11" s="26">
        <v>20</v>
      </c>
      <c r="AE11" s="26">
        <v>25</v>
      </c>
      <c r="AF11" s="26">
        <v>40</v>
      </c>
      <c r="AG11" s="26">
        <v>50</v>
      </c>
      <c r="AH11" s="26">
        <v>100</v>
      </c>
      <c r="AI11" s="26">
        <v>200</v>
      </c>
      <c r="AJ11" s="26">
        <v>300</v>
      </c>
      <c r="AK11" s="26">
        <v>397</v>
      </c>
      <c r="AM11" s="95" t="s">
        <v>117</v>
      </c>
      <c r="AN11" s="26">
        <v>5</v>
      </c>
      <c r="AO11" s="26">
        <v>10</v>
      </c>
      <c r="AP11" s="26">
        <v>20</v>
      </c>
      <c r="AQ11" s="26">
        <v>30</v>
      </c>
      <c r="AR11" s="26">
        <v>40</v>
      </c>
      <c r="AS11" s="26">
        <v>50</v>
      </c>
      <c r="AT11" s="26">
        <v>57</v>
      </c>
    </row>
    <row r="12" spans="2:57" x14ac:dyDescent="0.25">
      <c r="B12" s="152" t="s">
        <v>133</v>
      </c>
      <c r="C12" s="58">
        <v>0.220786287579921</v>
      </c>
      <c r="D12" s="58">
        <v>0.25302679907495601</v>
      </c>
      <c r="E12" s="58">
        <v>0.32621412052781901</v>
      </c>
      <c r="F12" s="58">
        <v>0.37858794721806599</v>
      </c>
      <c r="G12" s="58">
        <v>0.43749149775540702</v>
      </c>
      <c r="H12" s="58">
        <v>0.45993742347979899</v>
      </c>
      <c r="I12" s="58">
        <v>0.47041218881784802</v>
      </c>
      <c r="J12" s="58">
        <v>0.47816623588627399</v>
      </c>
      <c r="K12" s="167"/>
      <c r="M12" s="130" t="s">
        <v>133</v>
      </c>
      <c r="N12" s="158">
        <v>8.4013333333333301E-2</v>
      </c>
      <c r="O12" s="159">
        <v>0.10176</v>
      </c>
      <c r="P12" s="159">
        <v>0.1457</v>
      </c>
      <c r="Q12" s="159">
        <v>0.16341333333333299</v>
      </c>
      <c r="R12" s="159">
        <v>0.18308666666666701</v>
      </c>
      <c r="S12" s="159">
        <v>0.19046666666666701</v>
      </c>
      <c r="T12" s="159">
        <v>0.19536000000000001</v>
      </c>
      <c r="U12" s="159">
        <v>0.198613333333333</v>
      </c>
      <c r="V12" s="159">
        <v>0.20138</v>
      </c>
      <c r="W12" s="159">
        <v>0.20376</v>
      </c>
      <c r="X12" s="159">
        <v>0.20574666666666699</v>
      </c>
      <c r="Y12" s="159">
        <v>0.207386666666667</v>
      </c>
      <c r="Z12" s="159">
        <v>0.20854</v>
      </c>
      <c r="AA12" s="167">
        <f>AVERAGE(N12:Z12)</f>
        <v>0.17609435897435904</v>
      </c>
      <c r="AC12" s="156" t="s">
        <v>133</v>
      </c>
      <c r="AD12" s="161">
        <v>0.201597</v>
      </c>
      <c r="AE12" s="161">
        <v>0.23435900000000001</v>
      </c>
      <c r="AF12" s="115">
        <v>0.28938000000000003</v>
      </c>
      <c r="AG12" s="159">
        <v>0.31115959177636399</v>
      </c>
      <c r="AH12" s="159">
        <v>0.36407336192870898</v>
      </c>
      <c r="AI12" s="159">
        <v>0.40071734950451099</v>
      </c>
      <c r="AJ12" s="159">
        <v>0.415803875166396</v>
      </c>
      <c r="AK12" s="159">
        <v>0.42312527732583899</v>
      </c>
      <c r="AL12" s="167">
        <f>AVERAGE(AD12:AK12)</f>
        <v>0.33002693196272737</v>
      </c>
      <c r="AM12" s="114" t="s">
        <v>121</v>
      </c>
      <c r="AN12" s="115">
        <v>0.109239766081871</v>
      </c>
      <c r="AO12" s="115">
        <v>0.23485380116959101</v>
      </c>
      <c r="AP12" s="115">
        <v>0.29742690058479498</v>
      </c>
      <c r="AQ12" s="115">
        <v>0.31684210526315798</v>
      </c>
      <c r="AR12" s="115">
        <v>0.32467836257309901</v>
      </c>
      <c r="AS12" s="115">
        <v>0.33099415204678401</v>
      </c>
      <c r="AT12" s="115">
        <v>0.336842105263158</v>
      </c>
    </row>
    <row r="13" spans="2:57" ht="15" customHeight="1" x14ac:dyDescent="0.25">
      <c r="B13" s="153" t="s">
        <v>134</v>
      </c>
      <c r="C13" s="149">
        <v>0.2283</v>
      </c>
      <c r="D13" s="149">
        <v>0.26300000000000001</v>
      </c>
      <c r="E13" s="149">
        <v>0.33529999999999999</v>
      </c>
      <c r="F13" s="149">
        <v>0.38719999999999999</v>
      </c>
      <c r="G13" s="149">
        <v>0.44779999999999998</v>
      </c>
      <c r="H13" s="149">
        <v>0.47499999999999998</v>
      </c>
      <c r="I13" s="149">
        <v>0.48770000000000002</v>
      </c>
      <c r="J13" s="122">
        <v>0.4945</v>
      </c>
      <c r="M13" s="153" t="s">
        <v>134</v>
      </c>
      <c r="N13" s="123">
        <v>8.3299999999999999E-2</v>
      </c>
      <c r="O13" s="122">
        <v>0.1008</v>
      </c>
      <c r="P13" s="122">
        <v>0.14549999999999999</v>
      </c>
      <c r="Q13" s="122">
        <v>0.16300000000000001</v>
      </c>
      <c r="R13" s="122">
        <v>0.1825</v>
      </c>
      <c r="S13" s="122">
        <v>0.18990000000000001</v>
      </c>
      <c r="T13" s="122">
        <v>0.19439999999999999</v>
      </c>
      <c r="U13" s="122">
        <v>0.19819999999999999</v>
      </c>
      <c r="V13" s="122">
        <v>0.2006</v>
      </c>
      <c r="W13" s="122">
        <v>0.2026</v>
      </c>
      <c r="X13" s="122">
        <v>0.2041</v>
      </c>
      <c r="Y13" s="122">
        <v>0.20619999999999999</v>
      </c>
      <c r="Z13" s="122">
        <v>0.20730000000000001</v>
      </c>
      <c r="AA13" s="167">
        <f t="shared" ref="AA13:AA18" si="0">AVERAGE(N13:Z13)</f>
        <v>0.17526153846153841</v>
      </c>
      <c r="AC13" s="153" t="s">
        <v>134</v>
      </c>
      <c r="AD13" s="150">
        <v>0.2056</v>
      </c>
      <c r="AE13" s="150">
        <v>0.24010000000000001</v>
      </c>
      <c r="AF13" s="149">
        <v>0.29049999999999998</v>
      </c>
      <c r="AG13" s="120">
        <v>0.30930000000000002</v>
      </c>
      <c r="AH13" s="120">
        <v>0.35870000000000002</v>
      </c>
      <c r="AI13" s="120">
        <v>0.39190000000000003</v>
      </c>
      <c r="AJ13" s="120">
        <v>0.40699999999999997</v>
      </c>
      <c r="AK13" s="120">
        <v>0.41649999999999998</v>
      </c>
      <c r="AL13" s="167">
        <f t="shared" ref="AL13:AL23" si="1">AVERAGE(AD13:AK13)</f>
        <v>0.32745000000000002</v>
      </c>
      <c r="AM13" s="29" t="s">
        <v>120</v>
      </c>
      <c r="AN13" s="120"/>
      <c r="AO13" s="120"/>
      <c r="AP13" s="120"/>
      <c r="AQ13" s="120"/>
      <c r="AR13" s="120"/>
      <c r="AS13" s="120"/>
      <c r="AT13" s="120"/>
    </row>
    <row r="14" spans="2:57" ht="15" customHeight="1" x14ac:dyDescent="0.25">
      <c r="B14" s="29" t="s">
        <v>137</v>
      </c>
      <c r="C14" s="149">
        <v>0.2283</v>
      </c>
      <c r="D14" s="149">
        <v>0.26300000000000001</v>
      </c>
      <c r="E14" s="149">
        <v>0.33529999999999999</v>
      </c>
      <c r="F14" s="149">
        <v>0.38719999999999999</v>
      </c>
      <c r="G14" s="149">
        <v>0.44779999999999998</v>
      </c>
      <c r="H14" s="149">
        <v>0.47499999999999998</v>
      </c>
      <c r="I14" s="149">
        <v>0.48770000000000002</v>
      </c>
      <c r="J14" s="122">
        <v>0.4945</v>
      </c>
      <c r="M14" s="29" t="s">
        <v>137</v>
      </c>
      <c r="N14" s="123">
        <v>8.3299999999999999E-2</v>
      </c>
      <c r="O14" s="122">
        <v>0.1008</v>
      </c>
      <c r="P14" s="122">
        <v>0.14549999999999999</v>
      </c>
      <c r="Q14" s="122">
        <v>0.16300000000000001</v>
      </c>
      <c r="R14" s="122">
        <v>0.1825</v>
      </c>
      <c r="S14" s="122">
        <v>0.18990000000000001</v>
      </c>
      <c r="T14" s="122">
        <v>0.19439999999999999</v>
      </c>
      <c r="U14" s="122">
        <v>0.19819999999999999</v>
      </c>
      <c r="V14" s="122">
        <v>0.2006</v>
      </c>
      <c r="W14" s="149">
        <v>0.2026</v>
      </c>
      <c r="X14" s="149">
        <v>0.2041</v>
      </c>
      <c r="Y14" s="149">
        <v>0.20619999999999999</v>
      </c>
      <c r="Z14" s="149">
        <v>0.20730000000000001</v>
      </c>
      <c r="AA14" s="167"/>
      <c r="AC14" s="29" t="s">
        <v>137</v>
      </c>
      <c r="AD14" s="150">
        <v>0.2056</v>
      </c>
      <c r="AE14" s="150">
        <v>0.24010000000000001</v>
      </c>
      <c r="AF14" s="149">
        <v>0.29049999999999998</v>
      </c>
      <c r="AG14" s="149">
        <v>0.30930000000000002</v>
      </c>
      <c r="AH14" s="149">
        <v>0.35870000000000002</v>
      </c>
      <c r="AI14" s="149">
        <v>0.39190000000000003</v>
      </c>
      <c r="AJ14" s="149">
        <v>0.40699999999999997</v>
      </c>
      <c r="AK14" s="149">
        <v>0.41649999999999998</v>
      </c>
      <c r="AL14" s="167"/>
      <c r="AM14" s="29"/>
      <c r="AN14" s="120"/>
      <c r="AO14" s="120"/>
      <c r="AP14" s="120"/>
      <c r="AQ14" s="120"/>
      <c r="AR14" s="120"/>
      <c r="AS14" s="120"/>
      <c r="AT14" s="120"/>
    </row>
    <row r="15" spans="2:57" ht="15" customHeight="1" x14ac:dyDescent="0.25">
      <c r="B15" s="1" t="s">
        <v>138</v>
      </c>
      <c r="C15" s="129">
        <v>0.1583</v>
      </c>
      <c r="D15" s="129">
        <v>0.18049999999999999</v>
      </c>
      <c r="E15" s="129">
        <v>0.2419</v>
      </c>
      <c r="F15" s="129">
        <v>0.29360000000000003</v>
      </c>
      <c r="G15" s="129">
        <v>0.3745</v>
      </c>
      <c r="H15" s="129">
        <v>0.4133</v>
      </c>
      <c r="I15" s="129">
        <v>0.43419999999999997</v>
      </c>
      <c r="J15" s="129">
        <v>0.4491</v>
      </c>
      <c r="M15" s="1" t="s">
        <v>138</v>
      </c>
      <c r="N15" s="160">
        <v>8.8700000000000001E-2</v>
      </c>
      <c r="O15" s="160">
        <v>0.1069</v>
      </c>
      <c r="P15" s="129">
        <v>0.1525</v>
      </c>
      <c r="Q15" s="129">
        <v>0.1696</v>
      </c>
      <c r="R15" s="160">
        <v>0.18820000000000001</v>
      </c>
      <c r="S15" s="160">
        <v>0.1953</v>
      </c>
      <c r="T15" s="160">
        <v>0.19919999999999999</v>
      </c>
      <c r="U15" s="160">
        <v>0.2011</v>
      </c>
      <c r="V15" s="160">
        <v>0.20230000000000001</v>
      </c>
      <c r="W15" s="129">
        <v>0.20300000000000001</v>
      </c>
      <c r="X15" s="129">
        <v>0.20349999999999999</v>
      </c>
      <c r="Y15" s="129">
        <v>0.20480000000000001</v>
      </c>
      <c r="Z15" s="129">
        <v>0.2056</v>
      </c>
      <c r="AA15" s="167">
        <f t="shared" si="0"/>
        <v>0.1785153846153846</v>
      </c>
      <c r="AC15" s="1" t="s">
        <v>138</v>
      </c>
      <c r="AD15" s="162">
        <v>7.9399999999999998E-2</v>
      </c>
      <c r="AE15" s="162">
        <v>8.9899999999999994E-2</v>
      </c>
      <c r="AF15" s="162">
        <v>0.10489999999999999</v>
      </c>
      <c r="AG15" s="162">
        <v>0.1114</v>
      </c>
      <c r="AH15" s="162">
        <v>0.13200000000000001</v>
      </c>
      <c r="AI15" s="162">
        <v>0.14369999999999999</v>
      </c>
      <c r="AJ15" s="162">
        <v>0.14580000000000001</v>
      </c>
      <c r="AK15" s="162">
        <v>0.14680000000000001</v>
      </c>
      <c r="AL15" s="167">
        <f t="shared" si="1"/>
        <v>0.11923750000000001</v>
      </c>
      <c r="AM15" s="29"/>
      <c r="AN15" s="120"/>
      <c r="AO15" s="120"/>
      <c r="AP15" s="120"/>
      <c r="AQ15" s="120"/>
      <c r="AR15" s="120"/>
      <c r="AS15" s="120"/>
      <c r="AT15" s="120"/>
    </row>
    <row r="16" spans="2:57" ht="15" customHeight="1" x14ac:dyDescent="0.25">
      <c r="B16" s="71" t="s">
        <v>139</v>
      </c>
      <c r="C16" s="74">
        <v>0.13239999999999999</v>
      </c>
      <c r="D16" s="74">
        <v>0.14080000000000001</v>
      </c>
      <c r="E16" s="74">
        <v>0.16950000000000001</v>
      </c>
      <c r="F16" s="74">
        <v>0.2072</v>
      </c>
      <c r="G16" s="74">
        <v>0.24879999999999999</v>
      </c>
      <c r="H16" s="74">
        <v>0.27710000000000001</v>
      </c>
      <c r="I16" s="74">
        <v>0.3054</v>
      </c>
      <c r="J16" s="74">
        <v>0.3538</v>
      </c>
      <c r="M16" s="71" t="s">
        <v>139</v>
      </c>
      <c r="N16" s="74">
        <v>4.3E-3</v>
      </c>
      <c r="O16" s="74">
        <v>5.7000000000000002E-3</v>
      </c>
      <c r="P16" s="74">
        <v>7.0000000000000001E-3</v>
      </c>
      <c r="Q16" s="74">
        <v>1.04E-2</v>
      </c>
      <c r="R16" s="74">
        <v>1.8800000000000001E-2</v>
      </c>
      <c r="S16" s="74">
        <v>2.58E-2</v>
      </c>
      <c r="T16" s="74">
        <v>3.09E-2</v>
      </c>
      <c r="U16" s="74">
        <v>3.4500000000000003E-2</v>
      </c>
      <c r="V16" s="74">
        <v>3.8300000000000001E-2</v>
      </c>
      <c r="W16" s="74">
        <v>4.2000000000000003E-2</v>
      </c>
      <c r="X16" s="74">
        <v>4.4499999999999998E-2</v>
      </c>
      <c r="Y16" s="74">
        <v>4.7899999999999998E-2</v>
      </c>
      <c r="Z16" s="74">
        <v>5.0200000000000002E-2</v>
      </c>
      <c r="AA16" s="167">
        <f t="shared" si="0"/>
        <v>2.7715384615384621E-2</v>
      </c>
      <c r="AC16" s="71" t="s">
        <v>139</v>
      </c>
      <c r="AD16" s="163">
        <v>7.9899999999999999E-2</v>
      </c>
      <c r="AE16" s="163">
        <v>8.7099999999999997E-2</v>
      </c>
      <c r="AF16" s="163">
        <v>0.1012</v>
      </c>
      <c r="AG16" s="163">
        <v>0.1067</v>
      </c>
      <c r="AH16" s="163">
        <v>0.1231</v>
      </c>
      <c r="AI16" s="163">
        <v>0.13250000000000001</v>
      </c>
      <c r="AJ16" s="163">
        <v>0.13370000000000001</v>
      </c>
      <c r="AK16" s="163">
        <v>0.1343</v>
      </c>
      <c r="AL16" s="167">
        <f t="shared" si="1"/>
        <v>0.11231250000000001</v>
      </c>
      <c r="AM16" s="29"/>
      <c r="AN16" s="120"/>
      <c r="AO16" s="120"/>
      <c r="AP16" s="120"/>
      <c r="AQ16" s="120"/>
      <c r="AR16" s="120"/>
      <c r="AS16" s="120"/>
      <c r="AT16" s="120"/>
    </row>
    <row r="17" spans="2:46" ht="27.75" customHeight="1" x14ac:dyDescent="0.25">
      <c r="B17" s="137" t="s">
        <v>140</v>
      </c>
      <c r="C17" s="138">
        <v>0.20349999999999999</v>
      </c>
      <c r="D17" s="138">
        <v>0.23180000000000001</v>
      </c>
      <c r="E17" s="138">
        <v>0.30959999999999999</v>
      </c>
      <c r="F17" s="138">
        <v>0.36209999999999998</v>
      </c>
      <c r="G17" s="138">
        <v>0.43690000000000001</v>
      </c>
      <c r="H17" s="138">
        <v>0.47010000000000002</v>
      </c>
      <c r="I17" s="148">
        <v>0.48770000000000002</v>
      </c>
      <c r="J17" s="148">
        <v>0.50249999999999995</v>
      </c>
      <c r="M17" s="137" t="s">
        <v>140</v>
      </c>
      <c r="N17" s="138">
        <v>8.8300000000000003E-2</v>
      </c>
      <c r="O17" s="138">
        <v>0.10680000000000001</v>
      </c>
      <c r="P17" s="148">
        <v>0.15310000000000001</v>
      </c>
      <c r="Q17" s="148">
        <v>0.16980000000000001</v>
      </c>
      <c r="R17" s="164">
        <v>0.1862</v>
      </c>
      <c r="S17" s="138">
        <v>0.19120000000000001</v>
      </c>
      <c r="T17" s="138">
        <v>0.19159999999999999</v>
      </c>
      <c r="U17" s="138">
        <v>0.19209999999999999</v>
      </c>
      <c r="V17" s="138">
        <v>0.191</v>
      </c>
      <c r="W17" s="138">
        <v>0.19020000000000001</v>
      </c>
      <c r="X17" s="138">
        <v>0.1895</v>
      </c>
      <c r="Y17" s="138">
        <v>0.1895</v>
      </c>
      <c r="Z17" s="138">
        <v>0.1895</v>
      </c>
      <c r="AA17" s="167">
        <f t="shared" si="0"/>
        <v>0.17144615384615383</v>
      </c>
      <c r="AC17" s="137" t="s">
        <v>140</v>
      </c>
      <c r="AD17" s="164">
        <v>0.18629999999999999</v>
      </c>
      <c r="AE17" s="164">
        <v>0.2094</v>
      </c>
      <c r="AF17" s="164">
        <v>0.24709999999999999</v>
      </c>
      <c r="AG17" s="164">
        <v>0.26240000000000002</v>
      </c>
      <c r="AH17" s="164">
        <v>0.30570000000000003</v>
      </c>
      <c r="AI17" s="164">
        <v>0.34339999999999998</v>
      </c>
      <c r="AJ17" s="164">
        <v>0.36</v>
      </c>
      <c r="AK17" s="164">
        <v>0.37119999999999997</v>
      </c>
      <c r="AL17" s="167">
        <f t="shared" si="1"/>
        <v>0.28568749999999998</v>
      </c>
      <c r="AM17" s="29"/>
      <c r="AN17" s="120"/>
      <c r="AO17" s="120"/>
      <c r="AP17" s="120"/>
      <c r="AQ17" s="120"/>
      <c r="AR17" s="120"/>
      <c r="AS17" s="120"/>
      <c r="AT17" s="120"/>
    </row>
    <row r="18" spans="2:46" hidden="1" x14ac:dyDescent="0.25">
      <c r="B18" s="154" t="s">
        <v>135</v>
      </c>
      <c r="C18" s="84">
        <v>0.22159999999999999</v>
      </c>
      <c r="D18" s="84">
        <v>0.25359999999999999</v>
      </c>
      <c r="E18" s="84">
        <v>0.32529999999999998</v>
      </c>
      <c r="F18" s="127">
        <v>0.36919999999999997</v>
      </c>
      <c r="G18" s="127">
        <v>0.41499999999999998</v>
      </c>
      <c r="H18" s="127">
        <v>0.42480000000000001</v>
      </c>
      <c r="I18" s="127">
        <v>0.42759999999999998</v>
      </c>
      <c r="J18" s="127">
        <v>0.42880000000000001</v>
      </c>
      <c r="M18" s="154" t="s">
        <v>135</v>
      </c>
      <c r="N18" s="127">
        <v>8.0799999999999997E-2</v>
      </c>
      <c r="O18" s="127">
        <v>9.7600000000000006E-2</v>
      </c>
      <c r="P18" s="127">
        <v>0.1391</v>
      </c>
      <c r="Q18" s="127">
        <v>0.15409999999999999</v>
      </c>
      <c r="R18" s="127">
        <v>0.17180000000000001</v>
      </c>
      <c r="S18" s="127">
        <v>0.17799999999999999</v>
      </c>
      <c r="T18" s="127">
        <v>0.18090000000000001</v>
      </c>
      <c r="U18" s="127">
        <v>0.18360000000000001</v>
      </c>
      <c r="V18" s="127">
        <v>0.185</v>
      </c>
      <c r="W18" s="127">
        <v>0.185</v>
      </c>
      <c r="X18" s="127">
        <v>0.18579999999999999</v>
      </c>
      <c r="Y18" s="127">
        <v>0.18590000000000001</v>
      </c>
      <c r="Z18" s="127">
        <v>0.18579999999999999</v>
      </c>
      <c r="AA18" s="167">
        <f t="shared" si="0"/>
        <v>0.16256923076923077</v>
      </c>
      <c r="AC18" s="154" t="s">
        <v>135</v>
      </c>
      <c r="AD18" s="84">
        <v>0.2026</v>
      </c>
      <c r="AE18" s="84">
        <v>0.2336</v>
      </c>
      <c r="AF18" s="84">
        <v>0.28920000000000001</v>
      </c>
      <c r="AG18" s="84">
        <v>0.30959999999999999</v>
      </c>
      <c r="AH18" s="84">
        <v>0.35599999999999998</v>
      </c>
      <c r="AI18" s="84">
        <v>0.3735</v>
      </c>
      <c r="AJ18" s="84">
        <v>0.37830000000000003</v>
      </c>
      <c r="AK18" s="84">
        <v>0.37819999999999998</v>
      </c>
      <c r="AL18" s="167">
        <f t="shared" si="1"/>
        <v>0.31512499999999999</v>
      </c>
      <c r="AM18" s="29"/>
      <c r="AN18" s="120"/>
      <c r="AO18" s="120"/>
      <c r="AP18" s="120"/>
      <c r="AQ18" s="120"/>
      <c r="AR18" s="120"/>
      <c r="AS18" s="120"/>
      <c r="AT18" s="120"/>
    </row>
    <row r="19" spans="2:46" x14ac:dyDescent="0.25">
      <c r="B19" s="73" t="s">
        <v>141</v>
      </c>
      <c r="C19" s="82">
        <v>0.22159999999999999</v>
      </c>
      <c r="D19" s="82">
        <v>0.25359999999999999</v>
      </c>
      <c r="E19" s="82">
        <v>0.32529999999999998</v>
      </c>
      <c r="F19" s="127">
        <v>0.36919999999999997</v>
      </c>
      <c r="G19" s="127">
        <v>0.41499999999999998</v>
      </c>
      <c r="H19" s="127">
        <v>0.42480000000000001</v>
      </c>
      <c r="I19" s="127">
        <v>0.42759999999999998</v>
      </c>
      <c r="J19" s="127">
        <v>0.42880000000000001</v>
      </c>
      <c r="M19" s="73" t="s">
        <v>141</v>
      </c>
      <c r="N19" s="127">
        <v>8.0799999999999997E-2</v>
      </c>
      <c r="O19" s="127">
        <v>9.7600000000000006E-2</v>
      </c>
      <c r="P19" s="127">
        <v>0.1391</v>
      </c>
      <c r="Q19" s="127">
        <v>0.15409999999999999</v>
      </c>
      <c r="R19" s="127">
        <v>0.17180000000000001</v>
      </c>
      <c r="S19" s="127">
        <v>0.17799999999999999</v>
      </c>
      <c r="T19" s="127">
        <v>0.18090000000000001</v>
      </c>
      <c r="U19" s="127">
        <v>0.18360000000000001</v>
      </c>
      <c r="V19" s="127">
        <v>0.185</v>
      </c>
      <c r="W19" s="127">
        <v>0.185</v>
      </c>
      <c r="X19" s="127">
        <v>0.18579999999999999</v>
      </c>
      <c r="Y19" s="127">
        <v>0.18590000000000001</v>
      </c>
      <c r="Z19" s="127">
        <v>0.18579999999999999</v>
      </c>
      <c r="AA19" s="167"/>
      <c r="AC19" s="73" t="s">
        <v>141</v>
      </c>
      <c r="AD19" s="82">
        <v>0.2026</v>
      </c>
      <c r="AE19" s="82">
        <v>0.2336</v>
      </c>
      <c r="AF19" s="82">
        <v>0.28920000000000001</v>
      </c>
      <c r="AG19" s="82">
        <v>0.30959999999999999</v>
      </c>
      <c r="AH19" s="82">
        <v>0.35599999999999998</v>
      </c>
      <c r="AI19" s="82">
        <v>0.3735</v>
      </c>
      <c r="AJ19" s="82">
        <v>0.37830000000000003</v>
      </c>
      <c r="AK19" s="82">
        <v>0.37819999999999998</v>
      </c>
      <c r="AL19" s="167"/>
      <c r="AM19" s="29"/>
      <c r="AN19" s="120"/>
      <c r="AO19" s="120"/>
      <c r="AP19" s="120"/>
      <c r="AQ19" s="120"/>
      <c r="AR19" s="120"/>
      <c r="AS19" s="120"/>
      <c r="AT19" s="120"/>
    </row>
    <row r="20" spans="2:46" ht="15" customHeight="1" x14ac:dyDescent="0.25">
      <c r="B20" s="62" t="s">
        <v>142</v>
      </c>
      <c r="C20" s="94">
        <v>0.16919999999999999</v>
      </c>
      <c r="D20" s="94">
        <v>0.18870000000000001</v>
      </c>
      <c r="E20" s="94">
        <v>0.24679999999999999</v>
      </c>
      <c r="F20" s="94">
        <v>0.3</v>
      </c>
      <c r="G20" s="94">
        <v>0.35399999999999998</v>
      </c>
      <c r="H20" s="94">
        <v>0.3715</v>
      </c>
      <c r="I20" s="94">
        <v>0.37869999999999998</v>
      </c>
      <c r="J20" s="94">
        <v>0.38429999999999997</v>
      </c>
      <c r="M20" s="62" t="s">
        <v>142</v>
      </c>
      <c r="N20" s="121">
        <v>8.5400000000000004E-2</v>
      </c>
      <c r="O20" s="121">
        <v>0.1028</v>
      </c>
      <c r="P20" s="121">
        <v>0.1459</v>
      </c>
      <c r="Q20" s="121">
        <v>0.16139999999999999</v>
      </c>
      <c r="R20" s="121">
        <v>0.1797</v>
      </c>
      <c r="S20" s="121">
        <v>0.18609999999999999</v>
      </c>
      <c r="T20" s="121">
        <v>0.1893</v>
      </c>
      <c r="U20" s="121">
        <v>0.1918</v>
      </c>
      <c r="V20" s="121">
        <v>0.1928</v>
      </c>
      <c r="W20" s="121">
        <v>0.19309999999999999</v>
      </c>
      <c r="X20" s="121">
        <v>0.19350000000000001</v>
      </c>
      <c r="Y20" s="121">
        <v>0.19359999999999999</v>
      </c>
      <c r="Z20" s="121">
        <v>0.19339999999999999</v>
      </c>
      <c r="AC20" s="62" t="s">
        <v>142</v>
      </c>
      <c r="AD20" s="121">
        <v>0.1358</v>
      </c>
      <c r="AE20" s="121">
        <v>0.15079999999999999</v>
      </c>
      <c r="AF20" s="121">
        <v>0.18529999999999999</v>
      </c>
      <c r="AG20" s="121">
        <v>0.20050000000000001</v>
      </c>
      <c r="AH20" s="121">
        <v>0.2379</v>
      </c>
      <c r="AI20" s="121">
        <v>0.25580000000000003</v>
      </c>
      <c r="AJ20" s="121">
        <v>0.25900000000000001</v>
      </c>
      <c r="AK20" s="121">
        <v>0.25900000000000001</v>
      </c>
      <c r="AL20" s="167">
        <f t="shared" si="1"/>
        <v>0.21051249999999999</v>
      </c>
      <c r="AM20" s="29"/>
      <c r="AN20" s="120"/>
      <c r="AO20" s="120"/>
      <c r="AP20" s="120"/>
      <c r="AQ20" s="120"/>
      <c r="AR20" s="120"/>
      <c r="AS20" s="120"/>
      <c r="AT20" s="120"/>
    </row>
    <row r="21" spans="2:46" ht="15" customHeight="1" x14ac:dyDescent="0.25">
      <c r="B21" s="132" t="s">
        <v>143</v>
      </c>
      <c r="C21" s="133">
        <v>0.13250000000000001</v>
      </c>
      <c r="D21" s="133">
        <v>0.14580000000000001</v>
      </c>
      <c r="E21" s="133">
        <v>0.17829999999999999</v>
      </c>
      <c r="F21" s="133">
        <v>0.21179999999999999</v>
      </c>
      <c r="G21" s="133">
        <v>0.2601</v>
      </c>
      <c r="H21" s="133">
        <v>0.2742</v>
      </c>
      <c r="I21" s="133">
        <v>0.27860000000000001</v>
      </c>
      <c r="J21" s="133">
        <v>0.27900000000000003</v>
      </c>
      <c r="M21" s="132" t="s">
        <v>143</v>
      </c>
      <c r="N21" s="133">
        <v>3.9600000000000003E-2</v>
      </c>
      <c r="O21" s="133">
        <v>4.4200000000000003E-2</v>
      </c>
      <c r="P21" s="133">
        <v>6.9199999999999998E-2</v>
      </c>
      <c r="Q21" s="133">
        <v>8.3299999999999999E-2</v>
      </c>
      <c r="R21" s="133">
        <v>0.10150000000000001</v>
      </c>
      <c r="S21" s="133">
        <v>0.1109</v>
      </c>
      <c r="T21" s="133">
        <v>0.1159</v>
      </c>
      <c r="U21" s="133">
        <v>0.11899999999999999</v>
      </c>
      <c r="V21" s="133">
        <v>0.1205</v>
      </c>
      <c r="W21" s="133">
        <v>0.12180000000000001</v>
      </c>
      <c r="X21" s="133">
        <v>0.1217</v>
      </c>
      <c r="Y21" s="133">
        <v>0.122</v>
      </c>
      <c r="Z21" s="133">
        <v>0.12189999999999999</v>
      </c>
      <c r="AC21" s="132" t="s">
        <v>143</v>
      </c>
      <c r="AD21" s="133">
        <v>0.1421</v>
      </c>
      <c r="AE21" s="133">
        <v>0.15459999999999999</v>
      </c>
      <c r="AF21" s="133">
        <v>0.18459999999999999</v>
      </c>
      <c r="AG21" s="133">
        <v>0.1963</v>
      </c>
      <c r="AH21" s="133">
        <v>0.22220000000000001</v>
      </c>
      <c r="AI21" s="133">
        <v>0.2293</v>
      </c>
      <c r="AJ21" s="133">
        <v>0.23050000000000001</v>
      </c>
      <c r="AK21" s="133">
        <v>0.23069999999999999</v>
      </c>
      <c r="AL21" s="167">
        <f t="shared" si="1"/>
        <v>0.19878749999999998</v>
      </c>
      <c r="AM21" s="29"/>
      <c r="AN21" s="120"/>
      <c r="AO21" s="120"/>
      <c r="AP21" s="120"/>
      <c r="AQ21" s="120"/>
      <c r="AR21" s="120"/>
      <c r="AS21" s="120"/>
      <c r="AT21" s="120"/>
    </row>
    <row r="22" spans="2:46" ht="30" customHeight="1" x14ac:dyDescent="0.25">
      <c r="B22" s="137" t="s">
        <v>144</v>
      </c>
      <c r="C22" s="139">
        <v>0.217</v>
      </c>
      <c r="D22" s="139">
        <v>0.248</v>
      </c>
      <c r="E22" s="139">
        <v>0.31469999999999998</v>
      </c>
      <c r="F22" s="147">
        <v>0.37180000000000002</v>
      </c>
      <c r="G22" s="147">
        <v>0.42330000000000001</v>
      </c>
      <c r="H22" s="147">
        <v>0.4365</v>
      </c>
      <c r="I22" s="147">
        <v>0.43790000000000001</v>
      </c>
      <c r="J22" s="147">
        <v>0.43709999999999999</v>
      </c>
      <c r="M22" s="137" t="s">
        <v>144</v>
      </c>
      <c r="N22" s="147">
        <v>8.6800000000000002E-2</v>
      </c>
      <c r="O22" s="147">
        <v>0.10489999999999999</v>
      </c>
      <c r="P22" s="147">
        <v>0.1507</v>
      </c>
      <c r="Q22" s="147">
        <v>0.16639999999999999</v>
      </c>
      <c r="R22" s="147">
        <v>0.1847</v>
      </c>
      <c r="S22" s="147">
        <v>0.19209999999999999</v>
      </c>
      <c r="T22" s="147">
        <v>0.1953</v>
      </c>
      <c r="U22" s="147">
        <v>0.19739999999999999</v>
      </c>
      <c r="V22" s="147">
        <v>0.19889999999999999</v>
      </c>
      <c r="W22" s="147">
        <v>0.19950000000000001</v>
      </c>
      <c r="X22" s="147">
        <v>0.19939999999999999</v>
      </c>
      <c r="Y22" s="147">
        <v>0.19950000000000001</v>
      </c>
      <c r="Z22" s="147">
        <v>0.19939999999999999</v>
      </c>
      <c r="AC22" s="137" t="s">
        <v>144</v>
      </c>
      <c r="AD22" s="139">
        <v>0.19270000000000001</v>
      </c>
      <c r="AE22" s="139">
        <v>0.22289999999999999</v>
      </c>
      <c r="AF22" s="139">
        <v>0.27550000000000002</v>
      </c>
      <c r="AG22" s="139">
        <v>0.29670000000000002</v>
      </c>
      <c r="AH22" s="139">
        <v>0.34499999999999997</v>
      </c>
      <c r="AI22" s="139">
        <v>0.36549999999999999</v>
      </c>
      <c r="AJ22" s="139">
        <v>0.37030000000000002</v>
      </c>
      <c r="AK22" s="139">
        <v>0.3705</v>
      </c>
      <c r="AL22" s="167">
        <f t="shared" si="1"/>
        <v>0.30488749999999998</v>
      </c>
      <c r="AM22" s="29" t="s">
        <v>120</v>
      </c>
      <c r="AN22" s="120"/>
      <c r="AO22" s="120"/>
      <c r="AP22" s="120"/>
      <c r="AQ22" s="120"/>
      <c r="AR22" s="120"/>
      <c r="AS22" s="120"/>
      <c r="AT22" s="120"/>
    </row>
    <row r="23" spans="2:46" x14ac:dyDescent="0.25">
      <c r="B23" s="155" t="s">
        <v>136</v>
      </c>
      <c r="C23" s="128">
        <v>4.2599999999999999E-2</v>
      </c>
      <c r="D23" s="128">
        <v>4.9399999999999999E-2</v>
      </c>
      <c r="E23" s="128">
        <v>5.4300000000000001E-2</v>
      </c>
      <c r="F23" s="128">
        <v>6.7900000000000002E-2</v>
      </c>
      <c r="G23" s="128">
        <v>0.1341</v>
      </c>
      <c r="H23" s="128">
        <v>0.24809999999999999</v>
      </c>
      <c r="I23" s="128">
        <v>0.37669999999999998</v>
      </c>
      <c r="J23" s="151">
        <v>0.50170000000000003</v>
      </c>
      <c r="M23" s="134" t="s">
        <v>136</v>
      </c>
      <c r="N23" s="135">
        <v>1.2500000000000001E-2</v>
      </c>
      <c r="O23" s="128">
        <v>1.46E-2</v>
      </c>
      <c r="P23" s="128">
        <v>2.2599999999999999E-2</v>
      </c>
      <c r="Q23" s="128">
        <v>3.0599999999999999E-2</v>
      </c>
      <c r="R23" s="128">
        <v>4.99E-2</v>
      </c>
      <c r="S23" s="128">
        <v>7.0400000000000004E-2</v>
      </c>
      <c r="T23" s="128">
        <v>8.9399999999999993E-2</v>
      </c>
      <c r="U23" s="128">
        <v>0.1079</v>
      </c>
      <c r="V23" s="128">
        <v>0.12870000000000001</v>
      </c>
      <c r="W23" s="128">
        <v>0.14729999999999999</v>
      </c>
      <c r="X23" s="128">
        <v>0.1656</v>
      </c>
      <c r="Y23" s="128">
        <v>0.1837</v>
      </c>
      <c r="Z23" s="128">
        <v>0.20619999999999999</v>
      </c>
      <c r="AC23" s="157" t="s">
        <v>136</v>
      </c>
      <c r="AD23" s="165">
        <v>8.8599999999999998E-2</v>
      </c>
      <c r="AE23" s="165">
        <v>0.1096</v>
      </c>
      <c r="AF23" s="166">
        <v>0.14449999999999999</v>
      </c>
      <c r="AG23" s="166">
        <v>0.1177</v>
      </c>
      <c r="AH23" s="166">
        <v>0.26329999999999998</v>
      </c>
      <c r="AI23" s="166">
        <v>0.3543</v>
      </c>
      <c r="AJ23" s="166">
        <v>0.39360000000000001</v>
      </c>
      <c r="AK23" s="166">
        <v>0.43330000000000002</v>
      </c>
      <c r="AL23" s="167">
        <f t="shared" si="1"/>
        <v>0.2381125</v>
      </c>
      <c r="AM23" s="62" t="s">
        <v>116</v>
      </c>
      <c r="AN23" s="121">
        <v>1.7500000000000002E-2</v>
      </c>
      <c r="AO23" s="121">
        <v>1.7500000000000002E-2</v>
      </c>
      <c r="AP23" s="121">
        <v>1.7899999999999999E-2</v>
      </c>
      <c r="AQ23" s="121">
        <v>2.6200000000000001E-2</v>
      </c>
      <c r="AR23" s="121">
        <v>5.1299999999999998E-2</v>
      </c>
      <c r="AS23" s="121">
        <v>8.3500000000000005E-2</v>
      </c>
      <c r="AT23" s="121">
        <v>0.38479999999999998</v>
      </c>
    </row>
    <row r="24" spans="2:46" ht="15" customHeight="1" x14ac:dyDescent="0.25">
      <c r="B24" s="136" t="s">
        <v>119</v>
      </c>
      <c r="C24" s="118">
        <v>0.24579999999999999</v>
      </c>
      <c r="D24" s="118">
        <v>0.28649999999999998</v>
      </c>
      <c r="E24" s="118">
        <v>0.35709999999999997</v>
      </c>
      <c r="F24" s="118">
        <v>0.40060000000000001</v>
      </c>
      <c r="G24" s="118">
        <v>0.46079999999999999</v>
      </c>
      <c r="H24" s="118">
        <v>0.48180000000000001</v>
      </c>
      <c r="I24" s="118">
        <v>0.49149999999999999</v>
      </c>
      <c r="J24" s="118">
        <v>0.50170000000000003</v>
      </c>
      <c r="M24" s="136" t="s">
        <v>119</v>
      </c>
      <c r="N24" s="117">
        <v>8.7999999999999995E-2</v>
      </c>
      <c r="O24" s="118">
        <v>0.1056</v>
      </c>
      <c r="P24" s="118">
        <v>0.1472</v>
      </c>
      <c r="Q24" s="118">
        <v>0.16300000000000001</v>
      </c>
      <c r="R24" s="118">
        <v>0.18390000000000001</v>
      </c>
      <c r="S24" s="118">
        <v>0.1908</v>
      </c>
      <c r="T24" s="118">
        <v>0.19670000000000001</v>
      </c>
      <c r="U24" s="118">
        <v>0.1991</v>
      </c>
      <c r="V24" s="118">
        <v>0.20150000000000001</v>
      </c>
      <c r="W24" s="118">
        <v>0.2031</v>
      </c>
      <c r="X24" s="118">
        <v>0.2039</v>
      </c>
      <c r="Y24" s="118">
        <v>0.20480000000000001</v>
      </c>
      <c r="Z24" s="118">
        <v>0.20619999999999999</v>
      </c>
      <c r="AA24" s="167">
        <f>AA13-AA18</f>
        <v>1.2692307692307642E-2</v>
      </c>
      <c r="AC24" s="136" t="s">
        <v>119</v>
      </c>
      <c r="AD24" s="117">
        <v>0.23669999999999999</v>
      </c>
      <c r="AE24" s="117">
        <v>0.26860000000000001</v>
      </c>
      <c r="AF24" s="118">
        <v>0.32329999999999998</v>
      </c>
      <c r="AG24" s="118">
        <v>0.34250000000000003</v>
      </c>
      <c r="AH24" s="118">
        <v>0.38429999999999997</v>
      </c>
      <c r="AI24" s="118">
        <v>0.4138</v>
      </c>
      <c r="AJ24" s="118">
        <v>0.42699999999999999</v>
      </c>
      <c r="AK24" s="118">
        <v>0.43330000000000002</v>
      </c>
      <c r="AM24" s="116" t="s">
        <v>119</v>
      </c>
      <c r="AN24" s="119">
        <v>0.13189999999999999</v>
      </c>
      <c r="AO24" s="119">
        <v>0.2581</v>
      </c>
      <c r="AP24" s="119">
        <v>0.33250000000000002</v>
      </c>
      <c r="AQ24" s="119">
        <v>0.35630000000000001</v>
      </c>
      <c r="AR24" s="119">
        <v>0.37269999999999998</v>
      </c>
      <c r="AS24" s="119">
        <v>0.38200000000000001</v>
      </c>
      <c r="AT24" s="119">
        <v>0.38479999999999998</v>
      </c>
    </row>
    <row r="25" spans="2:46" x14ac:dyDescent="0.25">
      <c r="AA25" s="167">
        <f>AA12-AA13</f>
        <v>8.3282051282063119E-4</v>
      </c>
      <c r="AL25" s="167">
        <f>AL12-AL13</f>
        <v>2.5769319627273468E-3</v>
      </c>
    </row>
    <row r="26" spans="2:46" x14ac:dyDescent="0.25">
      <c r="AL26" s="167">
        <f>AL13-AL18</f>
        <v>1.232500000000003E-2</v>
      </c>
    </row>
  </sheetData>
  <mergeCells count="1">
    <mergeCell ref="C7:J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1"/>
  <sheetViews>
    <sheetView workbookViewId="0">
      <selection activeCell="D2" sqref="D2:K11"/>
    </sheetView>
  </sheetViews>
  <sheetFormatPr defaultRowHeight="15" x14ac:dyDescent="0.25"/>
  <sheetData>
    <row r="2" spans="4:11" x14ac:dyDescent="0.25">
      <c r="D2" s="6">
        <v>0.220786287579921</v>
      </c>
      <c r="E2" s="6">
        <v>0.25302679907495601</v>
      </c>
      <c r="F2" s="6">
        <v>0.32621412052781901</v>
      </c>
      <c r="G2" s="6">
        <v>0.37858794721806599</v>
      </c>
      <c r="H2" s="6">
        <v>0.43749149775540702</v>
      </c>
      <c r="I2" s="6">
        <v>0.45993742347979899</v>
      </c>
      <c r="J2" s="6">
        <v>0.47041218881784802</v>
      </c>
      <c r="K2" s="6">
        <v>0.47816623588627399</v>
      </c>
    </row>
    <row r="3" spans="4:11" x14ac:dyDescent="0.25">
      <c r="D3" s="140">
        <v>0.2283</v>
      </c>
      <c r="E3" s="140">
        <v>0.26300000000000001</v>
      </c>
      <c r="F3" s="140">
        <v>0.33529999999999999</v>
      </c>
      <c r="G3" s="140">
        <v>0.38719999999999999</v>
      </c>
      <c r="H3" s="140">
        <v>0.44779999999999998</v>
      </c>
      <c r="I3" s="140">
        <v>0.47499999999999998</v>
      </c>
      <c r="J3" s="140">
        <v>0.48770000000000002</v>
      </c>
      <c r="K3" s="140">
        <v>0.4945</v>
      </c>
    </row>
    <row r="4" spans="4:11" x14ac:dyDescent="0.25">
      <c r="D4" s="141">
        <v>0.1583</v>
      </c>
      <c r="E4" s="141">
        <v>0.18049999999999999</v>
      </c>
      <c r="F4" s="141">
        <v>0.2419</v>
      </c>
      <c r="G4" s="141">
        <v>0.29360000000000003</v>
      </c>
      <c r="H4" s="141">
        <v>0.3745</v>
      </c>
      <c r="I4" s="141">
        <v>0.4133</v>
      </c>
      <c r="J4" s="141">
        <v>0.43419999999999997</v>
      </c>
      <c r="K4" s="141">
        <v>0.4491</v>
      </c>
    </row>
    <row r="5" spans="4:11" x14ac:dyDescent="0.25">
      <c r="D5" s="13">
        <v>0.13239999999999999</v>
      </c>
      <c r="E5" s="13">
        <v>0.14080000000000001</v>
      </c>
      <c r="F5" s="13">
        <v>0.16950000000000001</v>
      </c>
      <c r="G5" s="13">
        <v>0.2072</v>
      </c>
      <c r="H5" s="13">
        <v>0.24879999999999999</v>
      </c>
      <c r="I5" s="13">
        <v>0.27710000000000001</v>
      </c>
      <c r="J5" s="13">
        <v>0.3054</v>
      </c>
      <c r="K5" s="13">
        <v>0.3538</v>
      </c>
    </row>
    <row r="6" spans="4:11" x14ac:dyDescent="0.25">
      <c r="D6" s="142">
        <v>0.20349999999999999</v>
      </c>
      <c r="E6" s="142">
        <v>0.23180000000000001</v>
      </c>
      <c r="F6" s="142">
        <v>0.30959999999999999</v>
      </c>
      <c r="G6" s="142">
        <v>0.36209999999999998</v>
      </c>
      <c r="H6" s="142">
        <v>0.43690000000000001</v>
      </c>
      <c r="I6" s="142">
        <v>0.47010000000000002</v>
      </c>
      <c r="J6" s="142">
        <v>0.48770000000000002</v>
      </c>
      <c r="K6" s="142">
        <v>0.50249999999999995</v>
      </c>
    </row>
    <row r="7" spans="4:11" x14ac:dyDescent="0.25">
      <c r="D7" s="143">
        <v>0.22159999999999999</v>
      </c>
      <c r="E7" s="143">
        <v>0.25359999999999999</v>
      </c>
      <c r="F7" s="143">
        <v>0.32529999999999998</v>
      </c>
      <c r="G7" s="143">
        <v>0.36919999999999997</v>
      </c>
      <c r="H7" s="143">
        <v>0.41499999999999998</v>
      </c>
      <c r="I7" s="143">
        <v>0.42480000000000001</v>
      </c>
      <c r="J7" s="143">
        <v>0.42759999999999998</v>
      </c>
      <c r="K7" s="143">
        <v>0.42880000000000001</v>
      </c>
    </row>
    <row r="8" spans="4:11" x14ac:dyDescent="0.25">
      <c r="D8" s="39">
        <v>0.16919999999999999</v>
      </c>
      <c r="E8" s="39">
        <v>0.18870000000000001</v>
      </c>
      <c r="F8" s="39">
        <v>0.24679999999999999</v>
      </c>
      <c r="G8" s="39">
        <v>0.3</v>
      </c>
      <c r="H8" s="39">
        <v>0.35399999999999998</v>
      </c>
      <c r="I8" s="39">
        <v>0.3715</v>
      </c>
      <c r="J8" s="39">
        <v>0.37869999999999998</v>
      </c>
      <c r="K8" s="39">
        <v>0.38429999999999997</v>
      </c>
    </row>
    <row r="9" spans="4:11" x14ac:dyDescent="0.25">
      <c r="D9" s="144">
        <v>0.13250000000000001</v>
      </c>
      <c r="E9" s="144">
        <v>0.14580000000000001</v>
      </c>
      <c r="F9" s="144">
        <v>0.17829999999999999</v>
      </c>
      <c r="G9" s="144">
        <v>0.21179999999999999</v>
      </c>
      <c r="H9" s="144">
        <v>0.2601</v>
      </c>
      <c r="I9" s="144">
        <v>0.2742</v>
      </c>
      <c r="J9" s="144">
        <v>0.27860000000000001</v>
      </c>
      <c r="K9" s="144">
        <v>0.27900000000000003</v>
      </c>
    </row>
    <row r="10" spans="4:11" x14ac:dyDescent="0.25">
      <c r="D10" s="145">
        <v>0.217</v>
      </c>
      <c r="E10" s="145">
        <v>0.248</v>
      </c>
      <c r="F10" s="145">
        <v>0.31469999999999998</v>
      </c>
      <c r="G10" s="145">
        <v>0.37180000000000002</v>
      </c>
      <c r="H10" s="145">
        <v>0.42330000000000001</v>
      </c>
      <c r="I10" s="145">
        <v>0.4365</v>
      </c>
      <c r="J10" s="145">
        <v>0.43790000000000001</v>
      </c>
      <c r="K10" s="145">
        <v>0.43709999999999999</v>
      </c>
    </row>
    <row r="11" spans="4:11" x14ac:dyDescent="0.25">
      <c r="D11" s="146">
        <v>4.2599999999999999E-2</v>
      </c>
      <c r="E11" s="146">
        <v>4.9399999999999999E-2</v>
      </c>
      <c r="F11" s="146">
        <v>5.4300000000000001E-2</v>
      </c>
      <c r="G11" s="146">
        <v>6.7900000000000002E-2</v>
      </c>
      <c r="H11" s="146">
        <v>0.1341</v>
      </c>
      <c r="I11" s="146">
        <v>0.24809999999999999</v>
      </c>
      <c r="J11" s="146">
        <v>0.37669999999999998</v>
      </c>
      <c r="K11" s="146">
        <v>0.50170000000000003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3"/>
  <sheetViews>
    <sheetView workbookViewId="0">
      <selection activeCell="H3" sqref="H3"/>
    </sheetView>
  </sheetViews>
  <sheetFormatPr defaultRowHeight="15" x14ac:dyDescent="0.25"/>
  <sheetData>
    <row r="2" spans="4:11" x14ac:dyDescent="0.25">
      <c r="D2">
        <v>36.993699999999997</v>
      </c>
      <c r="E2">
        <v>46.349899999999998</v>
      </c>
      <c r="F2">
        <v>65.725700000000003</v>
      </c>
      <c r="G2">
        <v>74.724699999999999</v>
      </c>
      <c r="H2">
        <v>97.237300000000005</v>
      </c>
      <c r="I2">
        <v>111.2195</v>
      </c>
      <c r="J2">
        <v>117.67910000000001</v>
      </c>
      <c r="K2">
        <v>121.4362</v>
      </c>
    </row>
    <row r="3" spans="4:11" x14ac:dyDescent="0.25">
      <c r="D3">
        <f>D2/397</f>
        <v>9.3183123425692682E-2</v>
      </c>
      <c r="E3">
        <f t="shared" ref="E3:K3" si="0">E2/397</f>
        <v>0.11675037783375314</v>
      </c>
      <c r="F3">
        <f t="shared" si="0"/>
        <v>0.16555591939546602</v>
      </c>
      <c r="G3">
        <f t="shared" si="0"/>
        <v>0.18822342569269521</v>
      </c>
      <c r="H3">
        <f t="shared" si="0"/>
        <v>0.24493022670025191</v>
      </c>
      <c r="I3">
        <f t="shared" si="0"/>
        <v>0.28014987405541558</v>
      </c>
      <c r="J3">
        <f t="shared" si="0"/>
        <v>0.29642090680100758</v>
      </c>
      <c r="K3">
        <f t="shared" si="0"/>
        <v>0.30588463476070527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F3" sqref="F3"/>
    </sheetView>
  </sheetViews>
  <sheetFormatPr defaultRowHeight="15" x14ac:dyDescent="0.25"/>
  <sheetData>
    <row r="1" spans="1:17" x14ac:dyDescent="0.25">
      <c r="A1">
        <v>33</v>
      </c>
      <c r="B1" t="s">
        <v>171</v>
      </c>
      <c r="I1">
        <v>322</v>
      </c>
      <c r="Q1">
        <v>321</v>
      </c>
    </row>
    <row r="3" spans="1:17" x14ac:dyDescent="0.25">
      <c r="B3" t="s">
        <v>155</v>
      </c>
      <c r="J3" t="s">
        <v>155</v>
      </c>
      <c r="Q3" t="s">
        <v>155</v>
      </c>
    </row>
    <row r="5" spans="1:17" x14ac:dyDescent="0.25">
      <c r="B5" t="s">
        <v>167</v>
      </c>
      <c r="J5" t="s">
        <v>162</v>
      </c>
      <c r="Q5" t="s">
        <v>169</v>
      </c>
    </row>
    <row r="8" spans="1:17" x14ac:dyDescent="0.25">
      <c r="B8" t="s">
        <v>159</v>
      </c>
      <c r="J8" t="s">
        <v>159</v>
      </c>
      <c r="Q8" t="s">
        <v>159</v>
      </c>
    </row>
    <row r="10" spans="1:17" x14ac:dyDescent="0.25">
      <c r="B10" t="s">
        <v>168</v>
      </c>
      <c r="J10" t="s">
        <v>163</v>
      </c>
      <c r="Q10" t="s">
        <v>170</v>
      </c>
    </row>
    <row r="11" spans="1:17" x14ac:dyDescent="0.25">
      <c r="A11">
        <v>32</v>
      </c>
      <c r="I11" t="s">
        <v>164</v>
      </c>
    </row>
    <row r="12" spans="1:17" x14ac:dyDescent="0.25">
      <c r="B12" t="s">
        <v>155</v>
      </c>
      <c r="J12" t="s">
        <v>155</v>
      </c>
    </row>
    <row r="14" spans="1:17" x14ac:dyDescent="0.25">
      <c r="B14" t="s">
        <v>160</v>
      </c>
      <c r="J14" t="s">
        <v>165</v>
      </c>
    </row>
    <row r="17" spans="1:10" x14ac:dyDescent="0.25">
      <c r="B17" t="s">
        <v>159</v>
      </c>
      <c r="J17" t="s">
        <v>159</v>
      </c>
    </row>
    <row r="19" spans="1:10" x14ac:dyDescent="0.25">
      <c r="B19" t="s">
        <v>161</v>
      </c>
      <c r="J19" t="s">
        <v>166</v>
      </c>
    </row>
    <row r="20" spans="1:10" x14ac:dyDescent="0.25">
      <c r="A20">
        <v>33</v>
      </c>
      <c r="B20" t="s">
        <v>172</v>
      </c>
    </row>
    <row r="21" spans="1:10" x14ac:dyDescent="0.25">
      <c r="B21" t="s">
        <v>155</v>
      </c>
    </row>
    <row r="23" spans="1:10" x14ac:dyDescent="0.25">
      <c r="B23" t="s">
        <v>173</v>
      </c>
    </row>
    <row r="26" spans="1:10" x14ac:dyDescent="0.25">
      <c r="B26" t="s">
        <v>159</v>
      </c>
    </row>
    <row r="28" spans="1:10" x14ac:dyDescent="0.25">
      <c r="B28" t="s">
        <v>174</v>
      </c>
    </row>
    <row r="29" spans="1:10" x14ac:dyDescent="0.25">
      <c r="A29">
        <v>33</v>
      </c>
      <c r="B29" t="s">
        <v>175</v>
      </c>
    </row>
    <row r="30" spans="1:10" x14ac:dyDescent="0.25">
      <c r="B30" t="s">
        <v>155</v>
      </c>
    </row>
    <row r="32" spans="1:10" x14ac:dyDescent="0.25">
      <c r="B32" t="s">
        <v>176</v>
      </c>
    </row>
    <row r="35" spans="1:2" x14ac:dyDescent="0.25">
      <c r="B35" t="s">
        <v>159</v>
      </c>
    </row>
    <row r="37" spans="1:2" x14ac:dyDescent="0.25">
      <c r="B37" t="s">
        <v>177</v>
      </c>
    </row>
    <row r="38" spans="1:2" x14ac:dyDescent="0.25">
      <c r="A38">
        <v>33</v>
      </c>
      <c r="B38" t="s">
        <v>178</v>
      </c>
    </row>
    <row r="39" spans="1:2" x14ac:dyDescent="0.25">
      <c r="B39" t="s">
        <v>155</v>
      </c>
    </row>
    <row r="41" spans="1:2" x14ac:dyDescent="0.25">
      <c r="B41" t="s">
        <v>179</v>
      </c>
    </row>
    <row r="44" spans="1:2" x14ac:dyDescent="0.25">
      <c r="B44" t="s">
        <v>159</v>
      </c>
    </row>
    <row r="46" spans="1:2" x14ac:dyDescent="0.25">
      <c r="B46" t="s">
        <v>180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B1" workbookViewId="0">
      <selection activeCell="D5" sqref="D5"/>
    </sheetView>
  </sheetViews>
  <sheetFormatPr defaultRowHeight="15" x14ac:dyDescent="0.25"/>
  <cols>
    <col min="2" max="2" width="30.28515625" bestFit="1" customWidth="1"/>
    <col min="3" max="3" width="97" bestFit="1" customWidth="1"/>
    <col min="4" max="4" width="59.28515625" bestFit="1" customWidth="1"/>
    <col min="5" max="5" width="22.5703125" bestFit="1" customWidth="1"/>
  </cols>
  <sheetData>
    <row r="1" spans="1:5" x14ac:dyDescent="0.25">
      <c r="A1" t="s">
        <v>198</v>
      </c>
    </row>
    <row r="2" spans="1:5" x14ac:dyDescent="0.25">
      <c r="B2" s="3" t="s">
        <v>192</v>
      </c>
      <c r="C2" s="180">
        <v>0.20619999999999999</v>
      </c>
    </row>
    <row r="3" spans="1:5" x14ac:dyDescent="0.25">
      <c r="B3" s="3"/>
      <c r="C3" s="3" t="s">
        <v>241</v>
      </c>
    </row>
    <row r="4" spans="1:5" ht="30" x14ac:dyDescent="0.25">
      <c r="B4" s="168" t="s">
        <v>188</v>
      </c>
      <c r="C4" s="3"/>
      <c r="D4" t="s">
        <v>243</v>
      </c>
    </row>
    <row r="5" spans="1:5" ht="30" x14ac:dyDescent="0.25">
      <c r="A5" s="124"/>
      <c r="B5" s="168" t="s">
        <v>240</v>
      </c>
      <c r="C5" s="62" t="s">
        <v>239</v>
      </c>
    </row>
    <row r="6" spans="1:5" x14ac:dyDescent="0.25">
      <c r="A6" s="126"/>
      <c r="B6" s="179"/>
      <c r="C6" s="170"/>
    </row>
    <row r="7" spans="1:5" x14ac:dyDescent="0.25">
      <c r="A7">
        <v>32</v>
      </c>
      <c r="B7" s="175" t="s">
        <v>228</v>
      </c>
      <c r="C7" s="172"/>
      <c r="D7" s="172"/>
      <c r="E7" t="s">
        <v>216</v>
      </c>
    </row>
    <row r="8" spans="1:5" x14ac:dyDescent="0.25">
      <c r="B8" s="176" t="s">
        <v>229</v>
      </c>
      <c r="C8" s="172"/>
      <c r="D8" s="172"/>
      <c r="E8" t="s">
        <v>217</v>
      </c>
    </row>
    <row r="9" spans="1:5" x14ac:dyDescent="0.25">
      <c r="B9" s="175" t="s">
        <v>230</v>
      </c>
      <c r="C9" s="172"/>
      <c r="D9" s="172"/>
      <c r="E9" t="s">
        <v>218</v>
      </c>
    </row>
    <row r="10" spans="1:5" x14ac:dyDescent="0.25">
      <c r="B10" s="176" t="s">
        <v>231</v>
      </c>
      <c r="C10" s="172"/>
      <c r="D10" s="172"/>
      <c r="E10" t="s">
        <v>219</v>
      </c>
    </row>
    <row r="11" spans="1:5" x14ac:dyDescent="0.25">
      <c r="B11" s="177" t="s">
        <v>232</v>
      </c>
      <c r="C11" s="73"/>
      <c r="D11" s="73"/>
    </row>
    <row r="12" spans="1:5" x14ac:dyDescent="0.25">
      <c r="B12" s="178" t="s">
        <v>233</v>
      </c>
      <c r="C12" s="73"/>
      <c r="D12" s="73"/>
    </row>
    <row r="13" spans="1:5" x14ac:dyDescent="0.25">
      <c r="B13" s="177" t="s">
        <v>234</v>
      </c>
      <c r="C13" s="73"/>
      <c r="D13" s="73"/>
    </row>
    <row r="14" spans="1:5" x14ac:dyDescent="0.25">
      <c r="B14" s="178" t="s">
        <v>235</v>
      </c>
      <c r="C14" s="73"/>
      <c r="D14" s="73"/>
    </row>
    <row r="16" spans="1:5" x14ac:dyDescent="0.25">
      <c r="A16" t="s">
        <v>210</v>
      </c>
      <c r="B16" s="171" t="s">
        <v>206</v>
      </c>
      <c r="C16" s="172"/>
      <c r="D16" s="172"/>
      <c r="E16" t="s">
        <v>216</v>
      </c>
    </row>
    <row r="17" spans="2:5" x14ac:dyDescent="0.25">
      <c r="B17" s="172" t="s">
        <v>203</v>
      </c>
      <c r="C17" s="172"/>
      <c r="D17" s="172"/>
      <c r="E17" t="s">
        <v>217</v>
      </c>
    </row>
    <row r="18" spans="2:5" x14ac:dyDescent="0.25">
      <c r="B18" s="171" t="s">
        <v>207</v>
      </c>
      <c r="C18" s="172"/>
      <c r="D18" s="172"/>
      <c r="E18" t="s">
        <v>218</v>
      </c>
    </row>
    <row r="19" spans="2:5" x14ac:dyDescent="0.25">
      <c r="B19" s="172" t="s">
        <v>202</v>
      </c>
      <c r="C19" s="172"/>
      <c r="D19" s="172"/>
      <c r="E19" t="s">
        <v>219</v>
      </c>
    </row>
    <row r="20" spans="2:5" x14ac:dyDescent="0.25">
      <c r="B20" s="169" t="s">
        <v>208</v>
      </c>
      <c r="C20" s="73"/>
      <c r="D20" s="73"/>
    </row>
    <row r="21" spans="2:5" x14ac:dyDescent="0.25">
      <c r="B21" s="173" t="s">
        <v>204</v>
      </c>
      <c r="C21" s="73"/>
      <c r="D21" s="73"/>
    </row>
    <row r="22" spans="2:5" x14ac:dyDescent="0.25">
      <c r="B22" s="169" t="s">
        <v>209</v>
      </c>
      <c r="C22" s="73"/>
      <c r="D22" s="73"/>
    </row>
    <row r="23" spans="2:5" x14ac:dyDescent="0.25">
      <c r="B23" s="173" t="s">
        <v>205</v>
      </c>
      <c r="C23" s="173"/>
      <c r="D23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Flat</vt:lpstr>
      <vt:lpstr>Label Tree</vt:lpstr>
      <vt:lpstr>Pseudoclass</vt:lpstr>
      <vt:lpstr>Kehoach2014</vt:lpstr>
      <vt:lpstr>eigenclass</vt:lpstr>
      <vt:lpstr>Sheet1</vt:lpstr>
      <vt:lpstr>Sheet2</vt:lpstr>
      <vt:lpstr>Sheet3</vt:lpstr>
      <vt:lpstr>ILSVRC_new</vt:lpstr>
      <vt:lpstr>Caltech256_new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dungmai</dc:creator>
  <cp:lastModifiedBy>dungmai</cp:lastModifiedBy>
  <dcterms:created xsi:type="dcterms:W3CDTF">2014-03-11T01:58:11Z</dcterms:created>
  <dcterms:modified xsi:type="dcterms:W3CDTF">2014-10-20T13:01:54Z</dcterms:modified>
</cp:coreProperties>
</file>