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gtEp6XQwmo2WdCZsESy2YVj1oTlA=="/>
    </ext>
  </extLst>
</workbook>
</file>

<file path=xl/sharedStrings.xml><?xml version="1.0" encoding="utf-8"?>
<sst xmlns="http://schemas.openxmlformats.org/spreadsheetml/2006/main" count="53" uniqueCount="52">
  <si>
    <t>BẢNG TỔNG HỢP SỐ LIỆU</t>
  </si>
  <si>
    <t>Dự án : Đại học sư phạm</t>
  </si>
  <si>
    <t>Hợp đồng số : 466/HĐ-ĐHSPHN ký ngày 28/09/2020</t>
  </si>
  <si>
    <t>Thời gian thực hiện hợp đồng : 01/10/2020 đến 30/06/2021</t>
  </si>
  <si>
    <t>TT</t>
  </si>
  <si>
    <t>Nội dung chi phí</t>
  </si>
  <si>
    <t>Đối tượng chi trả</t>
  </si>
  <si>
    <t>Số tiền</t>
  </si>
  <si>
    <t>Phát sinh</t>
  </si>
  <si>
    <t>Tạm ứng</t>
  </si>
  <si>
    <t>Thanh toán 80</t>
  </si>
  <si>
    <t>Quyết toán</t>
  </si>
  <si>
    <t>Ghi chú</t>
  </si>
  <si>
    <t>A</t>
  </si>
  <si>
    <t>Giá trị hợp đồng</t>
  </si>
  <si>
    <t>Viking</t>
  </si>
  <si>
    <t>Tạm ứng hợp đồng</t>
  </si>
  <si>
    <t xml:space="preserve">Thanh toán 80% </t>
  </si>
  <si>
    <t>B</t>
  </si>
  <si>
    <t>Dự kiến chi phí</t>
  </si>
  <si>
    <t>Chi phí dự thầu</t>
  </si>
  <si>
    <t>1.1</t>
  </si>
  <si>
    <t>Chi phí hồ sơ thầu và BL</t>
  </si>
  <si>
    <t>Netcom</t>
  </si>
  <si>
    <t>1.2</t>
  </si>
  <si>
    <t>Chi phí viết giải pháp kỹ thuật dự thầu</t>
  </si>
  <si>
    <t>Mr Nguyên</t>
  </si>
  <si>
    <t>Giá hợp đồng</t>
  </si>
  <si>
    <t>Đã T.ứng L1</t>
  </si>
  <si>
    <t>TT lần 2</t>
  </si>
  <si>
    <t>Còn TT</t>
  </si>
  <si>
    <t>Chi phí trực tiếp</t>
  </si>
  <si>
    <t>2.1</t>
  </si>
  <si>
    <t>Chi phí phần mềm triển khai đào tạo</t>
  </si>
  <si>
    <t>Cty GO (Mr Hoạt)</t>
  </si>
  <si>
    <t>2.2</t>
  </si>
  <si>
    <t xml:space="preserve">Chi Phí phần mền QL sau đại học, BD qua mạng </t>
  </si>
  <si>
    <t>Cty JOY (Mr Hoành)</t>
  </si>
  <si>
    <t>2.3</t>
  </si>
  <si>
    <t>Chi phí viết core (tạm tính)</t>
  </si>
  <si>
    <t>Mr Phòng</t>
  </si>
  <si>
    <t>2.4</t>
  </si>
  <si>
    <t>Chi phí web</t>
  </si>
  <si>
    <t>Mr Vinh</t>
  </si>
  <si>
    <t>Chi phí quản lý</t>
  </si>
  <si>
    <t>3.1</t>
  </si>
  <si>
    <t>Chi phí bộ phận bảo trì (02 nhân viên x 6 tháng x 8,000,000đ)</t>
  </si>
  <si>
    <t>3.2</t>
  </si>
  <si>
    <t>Chi phí bộ phận văn phòng ~ 20% chi phí sản xuất trực tiếp</t>
  </si>
  <si>
    <t>Chi phí ngoại giao (tạm tính)</t>
  </si>
  <si>
    <t>Chi phí khác ~3% Giá trị hợp đồng</t>
  </si>
  <si>
    <t>Chênh lệch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</si>
</sst>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2">
    <font>
      <sz val="11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b/>
      <u/>
      <sz val="12.0"/>
      <color rgb="FFFF0000"/>
      <name val="Times New Roman"/>
    </font>
    <font>
      <b/>
      <u/>
      <sz val="12.0"/>
      <color rgb="FFFF0000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rgb="FFFF0000"/>
      <name val="Times New Roman"/>
    </font>
    <font>
      <b/>
      <u/>
      <sz val="12.0"/>
      <color rgb="FFFF0000"/>
      <name val="Times New Roman"/>
    </font>
    <font>
      <b/>
      <u/>
      <sz val="12.0"/>
      <color theme="1"/>
      <name val="Times New Roman"/>
    </font>
    <font>
      <b/>
      <sz val="12.0"/>
      <color rgb="FFFF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Border="1" applyFont="1"/>
    <xf borderId="2" fillId="0" fontId="4" numFmtId="164" xfId="0" applyBorder="1" applyFont="1" applyNumberFormat="1"/>
    <xf borderId="2" fillId="0" fontId="5" numFmtId="0" xfId="0" applyBorder="1" applyFont="1"/>
    <xf borderId="0" fillId="0" fontId="6" numFmtId="0" xfId="0" applyFont="1"/>
    <xf borderId="2" fillId="0" fontId="1" numFmtId="0" xfId="0" applyBorder="1" applyFont="1"/>
    <xf borderId="2" fillId="0" fontId="1" numFmtId="164" xfId="0" applyBorder="1" applyFont="1" applyNumberFormat="1"/>
    <xf borderId="2" fillId="0" fontId="7" numFmtId="10" xfId="0" applyBorder="1" applyFont="1" applyNumberFormat="1"/>
    <xf borderId="3" fillId="0" fontId="1" numFmtId="0" xfId="0" applyBorder="1" applyFont="1"/>
    <xf borderId="3" fillId="0" fontId="1" numFmtId="164" xfId="0" applyBorder="1" applyFont="1" applyNumberFormat="1"/>
    <xf borderId="3" fillId="0" fontId="2" numFmtId="0" xfId="0" applyBorder="1" applyFont="1"/>
    <xf borderId="3" fillId="0" fontId="8" numFmtId="0" xfId="0" applyBorder="1" applyFont="1"/>
    <xf borderId="3" fillId="0" fontId="9" numFmtId="164" xfId="0" applyBorder="1" applyFont="1" applyNumberFormat="1"/>
    <xf borderId="3" fillId="0" fontId="10" numFmtId="0" xfId="0" applyBorder="1" applyFont="1"/>
    <xf borderId="3" fillId="0" fontId="2" numFmtId="164" xfId="0" applyBorder="1" applyFont="1" applyNumberFormat="1"/>
    <xf borderId="0" fillId="0" fontId="2" numFmtId="0" xfId="0" applyFont="1"/>
    <xf borderId="3" fillId="0" fontId="1" numFmtId="0" xfId="0" applyAlignment="1" applyBorder="1" applyFont="1">
      <alignment horizontal="center"/>
    </xf>
    <xf borderId="3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3" fillId="0" fontId="2" numFmtId="9" xfId="0" applyBorder="1" applyFont="1" applyNumberFormat="1"/>
    <xf borderId="4" fillId="0" fontId="2" numFmtId="0" xfId="0" applyBorder="1" applyFont="1"/>
    <xf borderId="4" fillId="0" fontId="1" numFmtId="0" xfId="0" applyBorder="1" applyFont="1"/>
    <xf borderId="4" fillId="0" fontId="1" numFmtId="164" xfId="0" applyBorder="1" applyFont="1" applyNumberFormat="1"/>
    <xf borderId="1" fillId="0" fontId="11" numFmtId="0" xfId="0" applyBorder="1" applyFont="1"/>
    <xf borderId="1" fillId="0" fontId="11" numFmtId="164" xfId="0" applyBorder="1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b&#7843;ng%20t&#7893;ng%20h&#7907;p%20thanh%20to&#225;n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ĐỀ XUẤT CHUYỂN TIỀN"/>
      <sheetName val="CN Go a Hoat"/>
      <sheetName val="joy a hoach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49.75"/>
    <col customWidth="1" min="3" max="3" width="20.0"/>
    <col customWidth="1" min="4" max="6" width="14.13"/>
    <col customWidth="1" min="7" max="9" width="13.0"/>
    <col customWidth="1" min="10" max="29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2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2" t="s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3" t="s">
        <v>4</v>
      </c>
      <c r="B7" s="3" t="s">
        <v>5</v>
      </c>
      <c r="C7" s="3" t="s">
        <v>6</v>
      </c>
      <c r="D7" s="3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3" t="s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 t="s">
        <v>13</v>
      </c>
      <c r="B8" s="6" t="s">
        <v>14</v>
      </c>
      <c r="C8" s="6" t="s">
        <v>15</v>
      </c>
      <c r="D8" s="7">
        <v>4.132533981E9</v>
      </c>
      <c r="E8" s="7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/>
      <c r="B9" s="10" t="s">
        <v>16</v>
      </c>
      <c r="C9" s="10"/>
      <c r="D9" s="11">
        <f>+D8*I9</f>
        <v>1545567709</v>
      </c>
      <c r="E9" s="11"/>
      <c r="F9" s="11">
        <f>+D9</f>
        <v>1545567709</v>
      </c>
      <c r="G9" s="12"/>
      <c r="H9" s="12"/>
      <c r="I9" s="12">
        <v>0.374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/>
      <c r="B10" s="10" t="s">
        <v>17</v>
      </c>
      <c r="C10" s="10"/>
      <c r="D10" s="11">
        <f>+D8*80%-D9</f>
        <v>1760459476</v>
      </c>
      <c r="E10" s="11"/>
      <c r="F10" s="11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3"/>
      <c r="B11" s="13"/>
      <c r="C11" s="10"/>
      <c r="D11" s="10"/>
      <c r="E11" s="11"/>
      <c r="F11" s="14"/>
      <c r="G11" s="13"/>
      <c r="H11" s="13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5" t="s">
        <v>18</v>
      </c>
      <c r="B12" s="16" t="s">
        <v>19</v>
      </c>
      <c r="C12" s="16"/>
      <c r="D12" s="17">
        <f>+D13+D17+D22</f>
        <v>994837432.8</v>
      </c>
      <c r="E12" s="17"/>
      <c r="F12" s="17"/>
      <c r="G12" s="18"/>
      <c r="H12" s="18"/>
      <c r="I12" s="1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5.0" customHeight="1">
      <c r="A13" s="15">
        <v>1.0</v>
      </c>
      <c r="B13" s="15" t="s">
        <v>20</v>
      </c>
      <c r="C13" s="15"/>
      <c r="D13" s="19">
        <f>SUM(D14:D15)</f>
        <v>31447194</v>
      </c>
      <c r="E13" s="15"/>
      <c r="F13" s="15"/>
      <c r="G13" s="15"/>
      <c r="H13" s="15"/>
      <c r="I13" s="15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ht="15.0" customHeight="1">
      <c r="A14" s="21" t="s">
        <v>21</v>
      </c>
      <c r="B14" s="13" t="s">
        <v>22</v>
      </c>
      <c r="C14" s="13" t="s">
        <v>23</v>
      </c>
      <c r="D14" s="14">
        <f>11447194</f>
        <v>11447194</v>
      </c>
      <c r="E14" s="14"/>
      <c r="F14" s="14">
        <f t="shared" ref="F14:F15" si="1">+D14</f>
        <v>11447194</v>
      </c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0" customHeight="1">
      <c r="A15" s="21" t="s">
        <v>24</v>
      </c>
      <c r="B15" s="13" t="s">
        <v>25</v>
      </c>
      <c r="C15" s="13" t="s">
        <v>26</v>
      </c>
      <c r="D15" s="14">
        <v>2.0E7</v>
      </c>
      <c r="E15" s="14"/>
      <c r="F15" s="14">
        <f t="shared" si="1"/>
        <v>20000000</v>
      </c>
      <c r="G15" s="13"/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0" customHeight="1">
      <c r="A16" s="15"/>
      <c r="B16" s="15"/>
      <c r="C16" s="15"/>
      <c r="D16" s="22" t="s">
        <v>27</v>
      </c>
      <c r="E16" s="22" t="s">
        <v>8</v>
      </c>
      <c r="F16" s="22" t="s">
        <v>28</v>
      </c>
      <c r="G16" s="23" t="s">
        <v>29</v>
      </c>
      <c r="H16" s="23" t="s">
        <v>30</v>
      </c>
      <c r="I16" s="15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ht="15.0" customHeight="1">
      <c r="A17" s="15">
        <v>2.0</v>
      </c>
      <c r="B17" s="15" t="s">
        <v>31</v>
      </c>
      <c r="C17" s="15"/>
      <c r="D17" s="19">
        <f t="shared" ref="D17:H17" si="2">SUM(D18:D21)</f>
        <v>701584000</v>
      </c>
      <c r="E17" s="19">
        <f t="shared" si="2"/>
        <v>4784000</v>
      </c>
      <c r="F17" s="19">
        <f t="shared" si="2"/>
        <v>369300000</v>
      </c>
      <c r="G17" s="19">
        <f t="shared" si="2"/>
        <v>164500000</v>
      </c>
      <c r="H17" s="19">
        <f t="shared" si="2"/>
        <v>172568000</v>
      </c>
      <c r="I17" s="15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ht="15.0" customHeight="1">
      <c r="A18" s="21" t="s">
        <v>32</v>
      </c>
      <c r="B18" s="13" t="s">
        <v>33</v>
      </c>
      <c r="C18" s="13" t="s">
        <v>34</v>
      </c>
      <c r="D18" s="14">
        <v>3.5E8</v>
      </c>
      <c r="E18" s="19"/>
      <c r="F18" s="14">
        <f>D18/2</f>
        <v>175000000</v>
      </c>
      <c r="G18" s="24">
        <v>7.0E7</v>
      </c>
      <c r="H18" s="14">
        <f t="shared" ref="H18:H21" si="3">D18+E18-F18-G18</f>
        <v>105000000</v>
      </c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0" customHeight="1">
      <c r="A19" s="21" t="s">
        <v>35</v>
      </c>
      <c r="B19" s="13" t="s">
        <v>36</v>
      </c>
      <c r="C19" s="13" t="s">
        <v>37</v>
      </c>
      <c r="D19" s="14">
        <v>2.1E8</v>
      </c>
      <c r="E19" s="19"/>
      <c r="F19" s="14">
        <f>D19*35%</f>
        <v>73500000</v>
      </c>
      <c r="G19" s="14">
        <f>D19*45%</f>
        <v>94500000</v>
      </c>
      <c r="H19" s="14">
        <f t="shared" si="3"/>
        <v>42000000</v>
      </c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0" customHeight="1">
      <c r="A20" s="21" t="s">
        <v>38</v>
      </c>
      <c r="B20" s="13" t="s">
        <v>39</v>
      </c>
      <c r="C20" s="13" t="s">
        <v>40</v>
      </c>
      <c r="D20" s="14">
        <v>1.0E8</v>
      </c>
      <c r="E20" s="14"/>
      <c r="F20" s="14">
        <f>+D20</f>
        <v>100000000</v>
      </c>
      <c r="G20" s="13"/>
      <c r="H20" s="14">
        <f t="shared" si="3"/>
        <v>0</v>
      </c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0" customHeight="1">
      <c r="A21" s="21" t="s">
        <v>41</v>
      </c>
      <c r="B21" s="13" t="s">
        <v>42</v>
      </c>
      <c r="C21" s="13" t="s">
        <v>43</v>
      </c>
      <c r="D21" s="24">
        <v>4.1584E7</v>
      </c>
      <c r="E21" s="24">
        <v>4784000.0</v>
      </c>
      <c r="F21" s="24">
        <v>2.08E7</v>
      </c>
      <c r="G21" s="13"/>
      <c r="H21" s="14">
        <f t="shared" si="3"/>
        <v>25568000</v>
      </c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0" customHeight="1">
      <c r="A22" s="15">
        <v>3.0</v>
      </c>
      <c r="B22" s="15" t="s">
        <v>44</v>
      </c>
      <c r="C22" s="13"/>
      <c r="D22" s="19">
        <f>SUM(D23:D24)</f>
        <v>261806238.8</v>
      </c>
      <c r="E22" s="14"/>
      <c r="F22" s="14"/>
      <c r="G22" s="13"/>
      <c r="H22" s="13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0" customHeight="1">
      <c r="A23" s="21" t="s">
        <v>45</v>
      </c>
      <c r="B23" s="13" t="s">
        <v>46</v>
      </c>
      <c r="C23" s="13"/>
      <c r="D23" s="14">
        <f>2*6*8000000</f>
        <v>96000000</v>
      </c>
      <c r="E23" s="14"/>
      <c r="F23" s="14"/>
      <c r="G23" s="13"/>
      <c r="H23" s="1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0" customHeight="1">
      <c r="A24" s="21" t="s">
        <v>47</v>
      </c>
      <c r="B24" s="13" t="s">
        <v>48</v>
      </c>
      <c r="C24" s="13"/>
      <c r="D24" s="14">
        <f>20%*(D13+D17+D23)</f>
        <v>165806238.8</v>
      </c>
      <c r="E24" s="14"/>
      <c r="F24" s="14"/>
      <c r="G24" s="13"/>
      <c r="H24" s="13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5">
        <v>3.0</v>
      </c>
      <c r="B25" s="13" t="s">
        <v>49</v>
      </c>
      <c r="C25" s="13"/>
      <c r="D25" s="14">
        <f>+D8*I25</f>
        <v>1033133495</v>
      </c>
      <c r="E25" s="14"/>
      <c r="F25" s="14"/>
      <c r="G25" s="25"/>
      <c r="H25" s="25"/>
      <c r="I25" s="25">
        <v>0.25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26">
        <v>4.0</v>
      </c>
      <c r="B26" s="27" t="s">
        <v>50</v>
      </c>
      <c r="C26" s="27"/>
      <c r="D26" s="28">
        <f>3%*D8</f>
        <v>123976019.4</v>
      </c>
      <c r="E26" s="28"/>
      <c r="F26" s="28"/>
      <c r="G26" s="27"/>
      <c r="H26" s="27"/>
      <c r="I26" s="2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3"/>
      <c r="B27" s="3"/>
      <c r="C27" s="29" t="s">
        <v>51</v>
      </c>
      <c r="D27" s="30"/>
      <c r="E27" s="30"/>
      <c r="F27" s="30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31"/>
      <c r="E28" s="31"/>
      <c r="F28" s="3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31"/>
      <c r="E29" s="31"/>
      <c r="F29" s="31"/>
      <c r="G29" s="32">
        <v>8.68040354E8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31"/>
      <c r="E30" s="31"/>
      <c r="F30" s="31"/>
      <c r="G30" s="32">
        <v>1.72568E8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31"/>
      <c r="E31" s="31"/>
      <c r="F31" s="31"/>
      <c r="G31" s="1">
        <f>G29-G30</f>
        <v>695472354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31"/>
      <c r="E33" s="31"/>
      <c r="F33" s="3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31"/>
      <c r="E34" s="31"/>
      <c r="F34" s="3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mergeCells count="4">
    <mergeCell ref="A2:I2"/>
    <mergeCell ref="A3:I3"/>
    <mergeCell ref="A4:I4"/>
    <mergeCell ref="A5:I5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2020-10-15T04:31:34Z</dcterms:created>
  <dc:creator>admin</dc:creator>
</cp:coreProperties>
</file>