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dentran1909/Documents/"/>
    </mc:Choice>
  </mc:AlternateContent>
  <xr:revisionPtr revIDLastSave="0" documentId="13_ncr:1_{6D8961D0-9297-1045-8299-8EA614E9EEEC}" xr6:coauthVersionLast="47" xr6:coauthVersionMax="47" xr10:uidLastSave="{00000000-0000-0000-0000-000000000000}"/>
  <bookViews>
    <workbookView xWindow="0" yWindow="500" windowWidth="28800" windowHeight="17500" activeTab="3" xr2:uid="{F8A1BB18-7E4E-3A4C-914F-0138DACEE880}"/>
  </bookViews>
  <sheets>
    <sheet name="EX1" sheetId="1" r:id="rId1"/>
    <sheet name="EX2" sheetId="2" r:id="rId2"/>
    <sheet name="EX3" sheetId="3" r:id="rId3"/>
    <sheet name="EX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4" l="1"/>
  <c r="B5" i="4"/>
  <c r="B4" i="4"/>
  <c r="B3" i="4"/>
  <c r="B2" i="4"/>
  <c r="E12" i="4"/>
  <c r="E11" i="4"/>
  <c r="B16" i="3"/>
  <c r="D18" i="3" s="1"/>
  <c r="E19" i="1"/>
  <c r="H13" i="2"/>
  <c r="H24" i="2"/>
  <c r="B12" i="4"/>
  <c r="B11" i="4"/>
  <c r="C10" i="3"/>
  <c r="H25" i="2"/>
  <c r="H11" i="2"/>
  <c r="A12" i="2"/>
  <c r="H14" i="2"/>
  <c r="H12" i="2"/>
  <c r="C2" i="2"/>
  <c r="D2" i="2"/>
  <c r="E2" i="2"/>
  <c r="H2" i="2"/>
  <c r="C3" i="2"/>
  <c r="D3" i="2"/>
  <c r="E3" i="2"/>
  <c r="H3" i="2"/>
  <c r="C4" i="2"/>
  <c r="D4" i="2"/>
  <c r="E4" i="2"/>
  <c r="H4" i="2"/>
  <c r="C5" i="2"/>
  <c r="D5" i="2"/>
  <c r="E5" i="2"/>
  <c r="C6" i="2"/>
  <c r="D6" i="2"/>
  <c r="E6" i="2"/>
  <c r="C7" i="2"/>
  <c r="D7" i="2"/>
  <c r="E7" i="2"/>
  <c r="H8" i="2"/>
  <c r="A10" i="2"/>
  <c r="B10" i="2"/>
  <c r="E24" i="1"/>
  <c r="E20" i="1"/>
  <c r="D20" i="3" l="1"/>
  <c r="D17" i="3"/>
  <c r="D19" i="3"/>
  <c r="F21" i="1"/>
  <c r="I26" i="2"/>
  <c r="C10" i="2"/>
  <c r="H5" i="2" s="1"/>
  <c r="H15" i="2" s="1"/>
  <c r="E10" i="2"/>
  <c r="H7" i="2" s="1"/>
  <c r="D10" i="2"/>
  <c r="H6" i="2" s="1"/>
  <c r="I27" i="2"/>
  <c r="F22" i="1"/>
  <c r="H17" i="2" l="1"/>
  <c r="H16" i="2"/>
</calcChain>
</file>

<file path=xl/sharedStrings.xml><?xml version="1.0" encoding="utf-8"?>
<sst xmlns="http://schemas.openxmlformats.org/spreadsheetml/2006/main" count="139" uniqueCount="91">
  <si>
    <t>X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</si>
  <si>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</si>
  <si>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</si>
  <si>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</si>
  <si>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</si>
  <si>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</si>
  <si>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</si>
  <si>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</si>
  <si>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</si>
  <si>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</si>
  <si>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</si>
  <si>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</si>
  <si>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</si>
  <si>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</si>
  <si>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</si>
  <si>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</si>
  <si>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</si>
  <si>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</si>
  <si>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</si>
  <si>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</si>
  <si>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</si>
  <si>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</si>
  <si>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</si>
  <si>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</si>
  <si>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</si>
  <si>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</si>
  <si>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</si>
  <si>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a + b)</t>
  </si>
  <si>
    <t>c)</t>
  </si>
  <si>
    <t>90% CI=</t>
  </si>
  <si>
    <t>lower=</t>
  </si>
  <si>
    <t>upper=</t>
  </si>
  <si>
    <t>d)</t>
  </si>
  <si>
    <t xml:space="preserve">P-value of </t>
  </si>
  <si>
    <t>is lower than</t>
  </si>
  <si>
    <t>{--&gt; Reject H0}</t>
  </si>
  <si>
    <t>b)</t>
  </si>
  <si>
    <t>Sum of XY</t>
  </si>
  <si>
    <t>Sum of Y^2</t>
  </si>
  <si>
    <t>Sum of X^2</t>
  </si>
  <si>
    <t>Sum of Y</t>
  </si>
  <si>
    <t>Sum of X</t>
  </si>
  <si>
    <t>R-sq=</t>
  </si>
  <si>
    <t>SSXY=</t>
  </si>
  <si>
    <t>SSY=</t>
  </si>
  <si>
    <t>SSX=</t>
  </si>
  <si>
    <t>SSE=</t>
  </si>
  <si>
    <t>SSR=</t>
  </si>
  <si>
    <t>SST=</t>
  </si>
  <si>
    <t>a)</t>
  </si>
  <si>
    <t>XY</t>
  </si>
  <si>
    <t>Y^2</t>
  </si>
  <si>
    <t>X^2</t>
  </si>
  <si>
    <t>y^0=</t>
  </si>
  <si>
    <t>MOE=</t>
  </si>
  <si>
    <t>Mean of X</t>
  </si>
  <si>
    <t>x^0=</t>
  </si>
  <si>
    <t>Regression line:</t>
  </si>
  <si>
    <t>Y = 1136 + 14.637X</t>
  </si>
  <si>
    <t>X: Number of passenger seats</t>
  </si>
  <si>
    <t>Y:operating cost per hour</t>
  </si>
  <si>
    <t>Response variable</t>
  </si>
  <si>
    <t>Explanatory variable</t>
  </si>
  <si>
    <t>Coefficient of determinant=R^2=</t>
  </si>
  <si>
    <t>Correlation Coefficient=R=</t>
  </si>
  <si>
    <t>Conclusion:</t>
  </si>
  <si>
    <t>t_{0.025, 10}=</t>
  </si>
  <si>
    <t>beta^_0=</t>
  </si>
  <si>
    <t>beta^_1=</t>
  </si>
  <si>
    <t>SE=</t>
  </si>
  <si>
    <t>B0^=</t>
  </si>
  <si>
    <t>se(B0^ )=</t>
  </si>
  <si>
    <t>t-stat(B0^)=</t>
  </si>
  <si>
    <t>B1^=</t>
  </si>
  <si>
    <t>se(B1^ )=</t>
  </si>
  <si>
    <t>t-stat(B1^)=</t>
  </si>
  <si>
    <t>95% CI=</t>
  </si>
  <si>
    <t>lower=48,807</t>
  </si>
  <si>
    <t>Regression Line=</t>
  </si>
  <si>
    <t>Y=57,933-1,541X</t>
  </si>
  <si>
    <t>upper=-1,219</t>
  </si>
  <si>
    <t>lower=-1,862</t>
  </si>
  <si>
    <t>upper=67,059</t>
  </si>
  <si>
    <t>Sigma_hat=</t>
  </si>
  <si>
    <t>correlation cofficient</t>
  </si>
  <si>
    <t>negative relationship, if these students spend time studying, they will have less time to work and vice versa.</t>
  </si>
  <si>
    <t>n=</t>
  </si>
  <si>
    <t>p_value of beta^_0=</t>
  </si>
  <si>
    <t>p_value of beta^_1=</t>
  </si>
  <si>
    <t>From two-tail testing, H0 is rejected</t>
  </si>
  <si>
    <t>From the scatter plot of the commercial airlines, when X (number of passenger seats) increases, Y increases (operating cost per hour), X and Y are relatively strong and positive relationship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</si>
</sst>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000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3" fillId="0" borderId="0" xfId="0" applyFont="1"/>
    <xf numFmtId="0" fontId="4" fillId="0" borderId="2" xfId="0" applyFont="1" applyFill="1" applyBorder="1" applyAlignment="1">
      <alignment horizontal="centerContinuous"/>
    </xf>
    <xf numFmtId="0" fontId="3" fillId="0" borderId="0" xfId="0" applyFont="1" applyFill="1" applyBorder="1" applyAlignment="1"/>
    <xf numFmtId="0" fontId="3" fillId="0" borderId="1" xfId="0" applyFont="1" applyFill="1" applyBorder="1" applyAlignment="1"/>
    <xf numFmtId="0" fontId="4" fillId="0" borderId="2" xfId="0" applyFont="1" applyFill="1" applyBorder="1" applyAlignment="1">
      <alignment horizontal="center"/>
    </xf>
    <xf numFmtId="165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centerContinuous"/>
    </xf>
    <xf numFmtId="0" fontId="3" fillId="0" borderId="1" xfId="0" applyFont="1" applyBorder="1"/>
    <xf numFmtId="0" fontId="4" fillId="0" borderId="2" xfId="0" applyFont="1" applyBorder="1" applyAlignment="1">
      <alignment horizontal="center"/>
    </xf>
    <xf numFmtId="164" fontId="3" fillId="0" borderId="0" xfId="0" applyNumberFormat="1" applyFont="1"/>
    <xf numFmtId="0" fontId="5" fillId="0" borderId="0" xfId="0" applyFont="1"/>
    <xf numFmtId="0" fontId="3" fillId="0" borderId="0" xfId="0" applyFont="1" applyAlignment="1">
      <alignment horizontal="center" wrapText="1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961105833162526"/>
                  <c:y val="-3.568946595671066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VN"/>
                </a:p>
              </c:txPr>
            </c:trendlineLbl>
          </c:trendline>
          <c:xVal>
            <c:numRef>
              <c:f>'EX1'!$A$2:$A$16</c:f>
              <c:numCache>
                <c:formatCode>General</c:formatCode>
                <c:ptCount val="15"/>
                <c:pt idx="0">
                  <c:v>20</c:v>
                </c:pt>
                <c:pt idx="1">
                  <c:v>16</c:v>
                </c:pt>
                <c:pt idx="2">
                  <c:v>19.8</c:v>
                </c:pt>
                <c:pt idx="3">
                  <c:v>18.399999999999999</c:v>
                </c:pt>
                <c:pt idx="4">
                  <c:v>17.100000000000001</c:v>
                </c:pt>
                <c:pt idx="5">
                  <c:v>15.5</c:v>
                </c:pt>
                <c:pt idx="6">
                  <c:v>14.7</c:v>
                </c:pt>
                <c:pt idx="7">
                  <c:v>17.100000000000001</c:v>
                </c:pt>
                <c:pt idx="8">
                  <c:v>15.4</c:v>
                </c:pt>
                <c:pt idx="9">
                  <c:v>16.2</c:v>
                </c:pt>
                <c:pt idx="10">
                  <c:v>15</c:v>
                </c:pt>
                <c:pt idx="11">
                  <c:v>17.2</c:v>
                </c:pt>
                <c:pt idx="12">
                  <c:v>16</c:v>
                </c:pt>
                <c:pt idx="13">
                  <c:v>17</c:v>
                </c:pt>
                <c:pt idx="14">
                  <c:v>14.4</c:v>
                </c:pt>
              </c:numCache>
            </c:numRef>
          </c:xVal>
          <c:yVal>
            <c:numRef>
              <c:f>'EX1'!$B$2:$B$16</c:f>
              <c:numCache>
                <c:formatCode>General</c:formatCode>
                <c:ptCount val="15"/>
                <c:pt idx="0">
                  <c:v>88.6</c:v>
                </c:pt>
                <c:pt idx="1">
                  <c:v>71.599999999999994</c:v>
                </c:pt>
                <c:pt idx="2">
                  <c:v>93.3</c:v>
                </c:pt>
                <c:pt idx="3">
                  <c:v>84.3</c:v>
                </c:pt>
                <c:pt idx="4">
                  <c:v>80.599999999999994</c:v>
                </c:pt>
                <c:pt idx="5">
                  <c:v>75.2</c:v>
                </c:pt>
                <c:pt idx="6">
                  <c:v>69.7</c:v>
                </c:pt>
                <c:pt idx="7">
                  <c:v>82</c:v>
                </c:pt>
                <c:pt idx="8">
                  <c:v>69.400000000000006</c:v>
                </c:pt>
                <c:pt idx="9">
                  <c:v>83.3</c:v>
                </c:pt>
                <c:pt idx="10">
                  <c:v>79.599999999999994</c:v>
                </c:pt>
                <c:pt idx="11">
                  <c:v>82.6</c:v>
                </c:pt>
                <c:pt idx="12">
                  <c:v>80.599999999999994</c:v>
                </c:pt>
                <c:pt idx="13">
                  <c:v>83.5</c:v>
                </c:pt>
                <c:pt idx="14">
                  <c:v>76.3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5-5447-9D8D-F50A01E1F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137472"/>
        <c:axId val="1953371424"/>
      </c:scatterChart>
      <c:valAx>
        <c:axId val="196113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953371424"/>
        <c:crosses val="autoZero"/>
        <c:crossBetween val="midCat"/>
      </c:valAx>
      <c:valAx>
        <c:axId val="19533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96113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820365</xdr:colOff>
      <xdr:row>2</xdr:row>
      <xdr:rowOff>8209</xdr:rowOff>
    </xdr:from>
    <xdr:to>
      <xdr:col>8</xdr:col>
      <xdr:colOff>311796</xdr:colOff>
      <xdr:row>16</xdr:row>
      <xdr:rowOff>121678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EDA785-879F-9A46-A433-37C8D69E2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710135</xdr:colOff>
      <xdr:row>23</xdr:row>
      <xdr:rowOff>2890</xdr:rowOff>
    </xdr:from>
    <xdr:ext cx="208903" cy="1849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9683E1A-6F96-F540-BE62-C712A0DD938F}"/>
                </a:ext>
              </a:extLst>
            </xdr:cNvPr>
            <xdr:cNvSpPr txBox="1"/>
          </xdr:nvSpPr>
          <xdr:spPr>
            <a:xfrm>
              <a:off x="3204506" y="4976423"/>
              <a:ext cx="208903" cy="1849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̂"/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𝛽</m:t>
                          </m:r>
                        </m:e>
                      </m:acc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n-US" sz="1100"/>
                <a:t>=</a:t>
              </a: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9683E1A-6F96-F540-BE62-C712A0DD938F}"/>
                </a:ext>
              </a:extLst>
            </xdr:cNvPr>
            <xdr:cNvSpPr txBox="1"/>
          </xdr:nvSpPr>
          <xdr:spPr>
            <a:xfrm>
              <a:off x="3204506" y="4976423"/>
              <a:ext cx="208903" cy="1849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𝛽 ̂_1</a:t>
              </a:r>
              <a:r>
                <a:rPr lang="en-US" sz="1100"/>
                <a:t>=</a:t>
              </a:r>
            </a:p>
          </xdr:txBody>
        </xdr:sp>
      </mc:Fallback>
    </mc:AlternateContent>
    <xdr:clientData/>
  </xdr:oneCellAnchor>
  <xdr:oneCellAnchor>
    <xdr:from>
      <xdr:col>3</xdr:col>
      <xdr:colOff>18099</xdr:colOff>
      <xdr:row>18</xdr:row>
      <xdr:rowOff>10495</xdr:rowOff>
    </xdr:from>
    <xdr:ext cx="663900" cy="1817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3625CB1-617B-FA44-AB13-72DB27D121F5}"/>
                </a:ext>
              </a:extLst>
            </xdr:cNvPr>
            <xdr:cNvSpPr txBox="1"/>
          </xdr:nvSpPr>
          <xdr:spPr>
            <a:xfrm>
              <a:off x="1675943" y="3744447"/>
              <a:ext cx="663900" cy="181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d>
                          <m:dPr>
                            <m:begChr m:val="{"/>
                            <m:endChr m:val="}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0.05;14</m:t>
                            </m:r>
                          </m:e>
                        </m:d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3625CB1-617B-FA44-AB13-72DB27D121F5}"/>
                </a:ext>
              </a:extLst>
            </xdr:cNvPr>
            <xdr:cNvSpPr txBox="1"/>
          </xdr:nvSpPr>
          <xdr:spPr>
            <a:xfrm>
              <a:off x="1675943" y="3744447"/>
              <a:ext cx="663900" cy="181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𝑡_{0.05;14} =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18099</xdr:colOff>
      <xdr:row>24</xdr:row>
      <xdr:rowOff>10495</xdr:rowOff>
    </xdr:from>
    <xdr:ext cx="503856" cy="192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5BF820F-DB99-D548-99F1-AA8A78AE6338}"/>
                </a:ext>
              </a:extLst>
            </xdr:cNvPr>
            <xdr:cNvSpPr txBox="1"/>
          </xdr:nvSpPr>
          <xdr:spPr>
            <a:xfrm>
              <a:off x="4971099" y="3058495"/>
              <a:ext cx="503856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𝑆𝐸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acc>
                            <m:accPr>
                              <m:chr m:val="̂"/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acc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𝛽</m:t>
                              </m:r>
                            </m:e>
                          </m:acc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e>
                  </m:d>
                </m:oMath>
              </a14:m>
              <a:r>
                <a:rPr lang="en-US" sz="1100"/>
                <a:t>=</a:t>
              </a: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5BF820F-DB99-D548-99F1-AA8A78AE6338}"/>
                </a:ext>
              </a:extLst>
            </xdr:cNvPr>
            <xdr:cNvSpPr txBox="1"/>
          </xdr:nvSpPr>
          <xdr:spPr>
            <a:xfrm>
              <a:off x="4971099" y="3058495"/>
              <a:ext cx="503856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𝑆𝐸(𝛽 ̂_1 )</a:t>
              </a:r>
              <a:r>
                <a:rPr lang="en-US" sz="1100"/>
                <a:t>=</a:t>
              </a:r>
            </a:p>
          </xdr:txBody>
        </xdr:sp>
      </mc:Fallback>
    </mc:AlternateContent>
    <xdr:clientData/>
  </xdr:oneCellAnchor>
  <xdr:oneCellAnchor>
    <xdr:from>
      <xdr:col>6</xdr:col>
      <xdr:colOff>18099</xdr:colOff>
      <xdr:row>23</xdr:row>
      <xdr:rowOff>10495</xdr:rowOff>
    </xdr:from>
    <xdr:ext cx="663900" cy="1817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6B54C3A-A728-0E43-8020-00328A47C954}"/>
                </a:ext>
              </a:extLst>
            </xdr:cNvPr>
            <xdr:cNvSpPr txBox="1"/>
          </xdr:nvSpPr>
          <xdr:spPr>
            <a:xfrm>
              <a:off x="4971099" y="2855295"/>
              <a:ext cx="663900" cy="181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d>
                          <m:dPr>
                            <m:begChr m:val="{"/>
                            <m:endChr m:val="}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0.05;14</m:t>
                            </m:r>
                          </m:e>
                        </m:d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6B54C3A-A728-0E43-8020-00328A47C954}"/>
                </a:ext>
              </a:extLst>
            </xdr:cNvPr>
            <xdr:cNvSpPr txBox="1"/>
          </xdr:nvSpPr>
          <xdr:spPr>
            <a:xfrm>
              <a:off x="4971099" y="2855295"/>
              <a:ext cx="663900" cy="181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𝑡_{0.05;14} 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12</xdr:row>
      <xdr:rowOff>0</xdr:rowOff>
    </xdr:from>
    <xdr:ext cx="663836" cy="1817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4604E1F-5DF6-684A-BE96-8CEB3095C2FA}"/>
                </a:ext>
              </a:extLst>
            </xdr:cNvPr>
            <xdr:cNvSpPr txBox="1"/>
          </xdr:nvSpPr>
          <xdr:spPr>
            <a:xfrm>
              <a:off x="4946316" y="4879474"/>
              <a:ext cx="663836" cy="1817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d>
                          <m:dPr>
                            <m:begChr m:val="{"/>
                            <m:endChr m:val="}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0.025;4</m:t>
                            </m:r>
                          </m:e>
                        </m:d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4604E1F-5DF6-684A-BE96-8CEB3095C2FA}"/>
                </a:ext>
              </a:extLst>
            </xdr:cNvPr>
            <xdr:cNvSpPr txBox="1"/>
          </xdr:nvSpPr>
          <xdr:spPr>
            <a:xfrm>
              <a:off x="4946316" y="4879474"/>
              <a:ext cx="663836" cy="1817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𝑡_{0.025;4} 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29857</xdr:colOff>
      <xdr:row>13</xdr:row>
      <xdr:rowOff>185821</xdr:rowOff>
    </xdr:from>
    <xdr:ext cx="65" cy="17209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AB0E8D6-75A6-4243-8527-14853548E495}"/>
            </a:ext>
          </a:extLst>
        </xdr:cNvPr>
        <xdr:cNvSpPr txBox="1"/>
      </xdr:nvSpPr>
      <xdr:spPr>
        <a:xfrm>
          <a:off x="4976173" y="5265821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21834</xdr:colOff>
      <xdr:row>13</xdr:row>
      <xdr:rowOff>27405</xdr:rowOff>
    </xdr:from>
    <xdr:ext cx="262443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36C4D01-E3E6-F344-B58E-11CE7BC7D045}"/>
                </a:ext>
              </a:extLst>
            </xdr:cNvPr>
            <xdr:cNvSpPr txBox="1"/>
          </xdr:nvSpPr>
          <xdr:spPr>
            <a:xfrm>
              <a:off x="4968150" y="5107405"/>
              <a:ext cx="262443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36C4D01-E3E6-F344-B58E-11CE7BC7D045}"/>
                </a:ext>
              </a:extLst>
            </xdr:cNvPr>
            <xdr:cNvSpPr txBox="1"/>
          </xdr:nvSpPr>
          <xdr:spPr>
            <a:xfrm>
              <a:off x="4968150" y="5107405"/>
              <a:ext cx="262443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𝜎=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457200</xdr:colOff>
      <xdr:row>0</xdr:row>
      <xdr:rowOff>12699</xdr:rowOff>
    </xdr:from>
    <xdr:to>
      <xdr:col>18</xdr:col>
      <xdr:colOff>292100</xdr:colOff>
      <xdr:row>25</xdr:row>
      <xdr:rowOff>86456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8F2ECA-1B0B-1E48-8C4B-BD96B7C33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35700" y="12699"/>
          <a:ext cx="8915400" cy="55308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E8824-2171-D442-9D5F-21B497B90AD2}">
  <dimension ref="A1:R24"/>
  <sheetViews>
    <sheetView topLeftCell="E3" zoomScale="167" zoomScaleNormal="167" workbookViewId="0">
      <selection activeCell="I1" sqref="I1"/>
    </sheetView>
  </sheetViews>
  <sheetFormatPr baseColWidth="10" defaultRowHeight="16" x14ac:dyDescent="0.2"/>
  <cols>
    <col min="1" max="2" width="10.83203125" style="4"/>
    <col min="3" max="3" width="11" style="4" customWidth="1"/>
    <col min="4" max="5" width="10.83203125" style="4"/>
    <col min="6" max="6" width="12.1640625" style="4" bestFit="1" customWidth="1"/>
    <col min="7" max="9" width="10.83203125" style="4"/>
    <col min="10" max="10" width="20.33203125" style="4" bestFit="1" customWidth="1"/>
    <col min="11" max="11" width="14" style="4" bestFit="1" customWidth="1"/>
    <col min="12" max="12" width="15.1640625" style="4" bestFit="1" customWidth="1"/>
    <col min="13" max="16384" width="10.83203125" style="4"/>
  </cols>
  <sheetData>
    <row r="1" spans="1:15" x14ac:dyDescent="0.2">
      <c r="A1" s="3" t="s">
        <v>0</v>
      </c>
      <c r="B1" s="3" t="s">
        <v>1</v>
      </c>
    </row>
    <row r="2" spans="1:15" x14ac:dyDescent="0.2">
      <c r="A2" s="4">
        <v>20</v>
      </c>
      <c r="B2" s="4">
        <v>88.6</v>
      </c>
      <c r="D2" s="4" t="s">
        <v>27</v>
      </c>
      <c r="J2" s="4" t="s">
        <v>2</v>
      </c>
    </row>
    <row r="3" spans="1:15" ht="17" thickBot="1" x14ac:dyDescent="0.25">
      <c r="A3" s="4">
        <v>16</v>
      </c>
      <c r="B3" s="4">
        <v>71.599999999999994</v>
      </c>
    </row>
    <row r="4" spans="1:15" x14ac:dyDescent="0.2">
      <c r="A4" s="4">
        <v>19.8</v>
      </c>
      <c r="B4" s="4">
        <v>93.3</v>
      </c>
      <c r="J4" s="5" t="s">
        <v>3</v>
      </c>
      <c r="K4" s="5"/>
    </row>
    <row r="5" spans="1:15" x14ac:dyDescent="0.2">
      <c r="A5" s="4">
        <v>18.399999999999999</v>
      </c>
      <c r="B5" s="4">
        <v>84.3</v>
      </c>
      <c r="J5" s="6" t="s">
        <v>4</v>
      </c>
      <c r="K5" s="6">
        <v>0.83514378678237422</v>
      </c>
    </row>
    <row r="6" spans="1:15" x14ac:dyDescent="0.2">
      <c r="A6" s="4">
        <v>17.100000000000001</v>
      </c>
      <c r="B6" s="4">
        <v>80.599999999999994</v>
      </c>
      <c r="J6" s="6" t="s">
        <v>5</v>
      </c>
      <c r="K6" s="6">
        <v>0.69746514460120379</v>
      </c>
    </row>
    <row r="7" spans="1:15" x14ac:dyDescent="0.2">
      <c r="A7" s="4">
        <v>15.5</v>
      </c>
      <c r="B7" s="4">
        <v>75.2</v>
      </c>
      <c r="J7" s="6" t="s">
        <v>6</v>
      </c>
      <c r="K7" s="6">
        <v>0.67419323264745024</v>
      </c>
    </row>
    <row r="8" spans="1:15" x14ac:dyDescent="0.2">
      <c r="A8" s="4">
        <v>14.7</v>
      </c>
      <c r="B8" s="4">
        <v>69.7</v>
      </c>
      <c r="J8" s="6" t="s">
        <v>7</v>
      </c>
      <c r="K8" s="6">
        <v>3.8285098847076666</v>
      </c>
    </row>
    <row r="9" spans="1:15" ht="17" thickBot="1" x14ac:dyDescent="0.25">
      <c r="A9" s="4">
        <v>17.100000000000001</v>
      </c>
      <c r="B9" s="4">
        <v>82</v>
      </c>
      <c r="J9" s="7" t="s">
        <v>8</v>
      </c>
      <c r="K9" s="7">
        <v>15</v>
      </c>
    </row>
    <row r="10" spans="1:15" x14ac:dyDescent="0.2">
      <c r="A10" s="4">
        <v>15.4</v>
      </c>
      <c r="B10" s="4">
        <v>69.400000000000006</v>
      </c>
    </row>
    <row r="11" spans="1:15" ht="17" thickBot="1" x14ac:dyDescent="0.25">
      <c r="A11" s="4">
        <v>16.2</v>
      </c>
      <c r="B11" s="4">
        <v>83.3</v>
      </c>
      <c r="J11" s="4" t="s">
        <v>9</v>
      </c>
    </row>
    <row r="12" spans="1:15" x14ac:dyDescent="0.2">
      <c r="A12" s="4">
        <v>15</v>
      </c>
      <c r="B12" s="4">
        <v>79.599999999999994</v>
      </c>
      <c r="J12" s="8"/>
      <c r="K12" s="8" t="s">
        <v>14</v>
      </c>
      <c r="L12" s="8" t="s">
        <v>15</v>
      </c>
      <c r="M12" s="8" t="s">
        <v>16</v>
      </c>
      <c r="N12" s="8" t="s">
        <v>17</v>
      </c>
      <c r="O12" s="8" t="s">
        <v>18</v>
      </c>
    </row>
    <row r="13" spans="1:15" x14ac:dyDescent="0.2">
      <c r="A13" s="4">
        <v>17.2</v>
      </c>
      <c r="B13" s="4">
        <v>82.6</v>
      </c>
      <c r="J13" s="6" t="s">
        <v>10</v>
      </c>
      <c r="K13" s="6">
        <v>1</v>
      </c>
      <c r="L13" s="6">
        <v>439.28865681504351</v>
      </c>
      <c r="M13" s="6">
        <v>439.28865681504351</v>
      </c>
      <c r="N13" s="6">
        <v>29.970255387147464</v>
      </c>
      <c r="O13" s="6">
        <v>1.0667185597430245E-4</v>
      </c>
    </row>
    <row r="14" spans="1:15" x14ac:dyDescent="0.2">
      <c r="A14" s="4">
        <v>16</v>
      </c>
      <c r="B14" s="4">
        <v>80.599999999999994</v>
      </c>
      <c r="J14" s="6" t="s">
        <v>11</v>
      </c>
      <c r="K14" s="6">
        <v>13</v>
      </c>
      <c r="L14" s="6">
        <v>190.54734318495605</v>
      </c>
      <c r="M14" s="6">
        <v>14.657487937304312</v>
      </c>
      <c r="N14" s="6"/>
      <c r="O14" s="6"/>
    </row>
    <row r="15" spans="1:15" ht="17" thickBot="1" x14ac:dyDescent="0.25">
      <c r="A15" s="4">
        <v>17</v>
      </c>
      <c r="B15" s="4">
        <v>83.5</v>
      </c>
      <c r="J15" s="7" t="s">
        <v>12</v>
      </c>
      <c r="K15" s="7">
        <v>14</v>
      </c>
      <c r="L15" s="7">
        <v>629.83599999999956</v>
      </c>
      <c r="M15" s="7"/>
      <c r="N15" s="7"/>
      <c r="O15" s="7"/>
    </row>
    <row r="16" spans="1:15" ht="17" thickBot="1" x14ac:dyDescent="0.25">
      <c r="A16" s="4">
        <v>14.4</v>
      </c>
      <c r="B16" s="4">
        <v>76.3</v>
      </c>
    </row>
    <row r="17" spans="4:18" x14ac:dyDescent="0.2">
      <c r="J17" s="8"/>
      <c r="K17" s="8" t="s">
        <v>19</v>
      </c>
      <c r="L17" s="8" t="s">
        <v>7</v>
      </c>
      <c r="M17" s="8" t="s">
        <v>20</v>
      </c>
      <c r="N17" s="8" t="s">
        <v>21</v>
      </c>
      <c r="O17" s="8" t="s">
        <v>22</v>
      </c>
      <c r="P17" s="8" t="s">
        <v>23</v>
      </c>
      <c r="Q17" s="8" t="s">
        <v>24</v>
      </c>
      <c r="R17" s="8" t="s">
        <v>25</v>
      </c>
    </row>
    <row r="18" spans="4:18" x14ac:dyDescent="0.2">
      <c r="D18" s="4" t="s">
        <v>28</v>
      </c>
      <c r="J18" s="6" t="s">
        <v>13</v>
      </c>
      <c r="K18" s="6">
        <v>25.23231310408314</v>
      </c>
      <c r="L18" s="6">
        <v>10.060117271382918</v>
      </c>
      <c r="M18" s="6">
        <v>2.5081529790770092</v>
      </c>
      <c r="N18" s="6">
        <v>2.6183008140016655E-2</v>
      </c>
      <c r="O18" s="6">
        <v>3.49875107064749</v>
      </c>
      <c r="P18" s="6">
        <v>46.965875137518793</v>
      </c>
      <c r="Q18" s="6">
        <v>3.49875107064749</v>
      </c>
      <c r="R18" s="6">
        <v>46.965875137518793</v>
      </c>
    </row>
    <row r="19" spans="4:18" ht="17" thickBot="1" x14ac:dyDescent="0.25">
      <c r="E19" s="9">
        <f>_xlfn.T.INV.2T(0.1,14)</f>
        <v>1.7613101357748921</v>
      </c>
      <c r="J19" s="7" t="s">
        <v>26</v>
      </c>
      <c r="K19" s="7">
        <v>3.2910940890262323</v>
      </c>
      <c r="L19" s="7">
        <v>0.60116692234181057</v>
      </c>
      <c r="M19" s="7">
        <v>5.4745096024344919</v>
      </c>
      <c r="N19" s="7">
        <v>1.0667185597430245E-4</v>
      </c>
      <c r="O19" s="7">
        <v>1.992351912696783</v>
      </c>
      <c r="P19" s="7">
        <v>4.5898362653556815</v>
      </c>
      <c r="Q19" s="7">
        <v>1.992351912696783</v>
      </c>
      <c r="R19" s="7">
        <v>4.5898362653556815</v>
      </c>
    </row>
    <row r="20" spans="4:18" x14ac:dyDescent="0.2">
      <c r="E20" s="4">
        <f>L19</f>
        <v>0.60116692234181057</v>
      </c>
    </row>
    <row r="21" spans="4:18" x14ac:dyDescent="0.2">
      <c r="D21" s="4" t="s">
        <v>29</v>
      </c>
      <c r="E21" s="4" t="s">
        <v>30</v>
      </c>
      <c r="F21" s="4">
        <f>K19-E19*E20</f>
        <v>2.232252695413004</v>
      </c>
    </row>
    <row r="22" spans="4:18" x14ac:dyDescent="0.2">
      <c r="E22" s="4" t="s">
        <v>31</v>
      </c>
      <c r="F22" s="4">
        <f>K19+E19*E20</f>
        <v>4.3499354826394612</v>
      </c>
    </row>
    <row r="23" spans="4:18" x14ac:dyDescent="0.2">
      <c r="D23" s="4" t="s">
        <v>32</v>
      </c>
    </row>
    <row r="24" spans="4:18" x14ac:dyDescent="0.2">
      <c r="D24" s="4" t="s">
        <v>33</v>
      </c>
      <c r="E24" s="4">
        <f>N19</f>
        <v>1.0667185597430245E-4</v>
      </c>
      <c r="F24" s="4" t="s">
        <v>34</v>
      </c>
      <c r="G24" s="10">
        <v>0.05</v>
      </c>
      <c r="H24" s="4" t="s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AB845-271D-5848-8F87-714AA2C3765A}">
  <dimension ref="A1:S27"/>
  <sheetViews>
    <sheetView zoomScale="114" workbookViewId="0">
      <selection activeCell="C14" sqref="C14"/>
    </sheetView>
  </sheetViews>
  <sheetFormatPr baseColWidth="10" defaultRowHeight="16" x14ac:dyDescent="0.2"/>
  <cols>
    <col min="1" max="16384" width="10.83203125" style="4"/>
  </cols>
  <sheetData>
    <row r="1" spans="1:16" x14ac:dyDescent="0.2">
      <c r="A1" s="3" t="s">
        <v>0</v>
      </c>
      <c r="B1" s="3" t="s">
        <v>1</v>
      </c>
      <c r="C1" s="11" t="s">
        <v>52</v>
      </c>
      <c r="D1" s="11" t="s">
        <v>51</v>
      </c>
      <c r="E1" s="11" t="s">
        <v>50</v>
      </c>
      <c r="G1" s="4" t="s">
        <v>49</v>
      </c>
    </row>
    <row r="2" spans="1:16" x14ac:dyDescent="0.2">
      <c r="A2" s="4">
        <v>12.6</v>
      </c>
      <c r="B2" s="4">
        <v>11.6</v>
      </c>
      <c r="C2" s="4">
        <f t="shared" ref="C2:D7" si="0">A2^2</f>
        <v>158.76</v>
      </c>
      <c r="D2" s="4">
        <f t="shared" si="0"/>
        <v>134.56</v>
      </c>
      <c r="E2" s="4">
        <f t="shared" ref="E2:E7" si="1">A2*B2</f>
        <v>146.16</v>
      </c>
      <c r="G2" s="4" t="s">
        <v>48</v>
      </c>
      <c r="H2" s="4">
        <f>M15</f>
        <v>1.0883333333333345</v>
      </c>
      <c r="K2" s="4" t="s">
        <v>2</v>
      </c>
    </row>
    <row r="3" spans="1:16" ht="17" thickBot="1" x14ac:dyDescent="0.25">
      <c r="A3" s="4">
        <v>13</v>
      </c>
      <c r="B3" s="4">
        <v>12</v>
      </c>
      <c r="C3" s="4">
        <f t="shared" si="0"/>
        <v>169</v>
      </c>
      <c r="D3" s="4">
        <f t="shared" si="0"/>
        <v>144</v>
      </c>
      <c r="E3" s="4">
        <f t="shared" si="1"/>
        <v>156</v>
      </c>
      <c r="G3" s="4" t="s">
        <v>47</v>
      </c>
      <c r="H3" s="4">
        <f>M13</f>
        <v>0.99510256410256481</v>
      </c>
    </row>
    <row r="4" spans="1:16" x14ac:dyDescent="0.2">
      <c r="A4" s="4">
        <v>12.8</v>
      </c>
      <c r="B4" s="4">
        <v>11.5</v>
      </c>
      <c r="C4" s="4">
        <f t="shared" si="0"/>
        <v>163.84000000000003</v>
      </c>
      <c r="D4" s="4">
        <f t="shared" si="0"/>
        <v>132.25</v>
      </c>
      <c r="E4" s="4">
        <f t="shared" si="1"/>
        <v>147.20000000000002</v>
      </c>
      <c r="G4" s="4" t="s">
        <v>46</v>
      </c>
      <c r="H4" s="4">
        <f>M14</f>
        <v>9.3230769230769658E-2</v>
      </c>
      <c r="K4" s="12" t="s">
        <v>3</v>
      </c>
      <c r="L4" s="12"/>
    </row>
    <row r="5" spans="1:16" x14ac:dyDescent="0.2">
      <c r="A5" s="4">
        <v>13.6</v>
      </c>
      <c r="B5" s="4">
        <v>12.2</v>
      </c>
      <c r="C5" s="4">
        <f t="shared" si="0"/>
        <v>184.95999999999998</v>
      </c>
      <c r="D5" s="4">
        <f t="shared" si="0"/>
        <v>148.83999999999997</v>
      </c>
      <c r="E5" s="4">
        <f t="shared" si="1"/>
        <v>165.92</v>
      </c>
      <c r="G5" s="4" t="s">
        <v>45</v>
      </c>
      <c r="H5" s="4">
        <f>C10-A10^2/$L9</f>
        <v>1.7333333333328937</v>
      </c>
      <c r="K5" s="4" t="s">
        <v>4</v>
      </c>
      <c r="L5" s="4">
        <v>0.95620928660412019</v>
      </c>
    </row>
    <row r="6" spans="1:16" x14ac:dyDescent="0.2">
      <c r="A6" s="4">
        <v>13.4</v>
      </c>
      <c r="B6" s="4">
        <v>12</v>
      </c>
      <c r="C6" s="4">
        <f t="shared" si="0"/>
        <v>179.56</v>
      </c>
      <c r="D6" s="4">
        <f t="shared" si="0"/>
        <v>144</v>
      </c>
      <c r="E6" s="4">
        <f t="shared" si="1"/>
        <v>160.80000000000001</v>
      </c>
      <c r="G6" s="4" t="s">
        <v>44</v>
      </c>
      <c r="H6" s="4">
        <f>D10-B10^2/$L9</f>
        <v>1.0883333333334804</v>
      </c>
      <c r="K6" s="4" t="s">
        <v>5</v>
      </c>
      <c r="L6" s="4">
        <v>0.91433619978796055</v>
      </c>
    </row>
    <row r="7" spans="1:16" x14ac:dyDescent="0.2">
      <c r="A7" s="4">
        <v>14.2</v>
      </c>
      <c r="B7" s="4">
        <v>12.8</v>
      </c>
      <c r="C7" s="4">
        <f t="shared" si="0"/>
        <v>201.64</v>
      </c>
      <c r="D7" s="4">
        <f t="shared" si="0"/>
        <v>163.84000000000003</v>
      </c>
      <c r="E7" s="4">
        <f t="shared" si="1"/>
        <v>181.76</v>
      </c>
      <c r="G7" s="4" t="s">
        <v>43</v>
      </c>
      <c r="H7" s="4">
        <f>E10-A10*B10/$L9</f>
        <v>1.3133333333332757</v>
      </c>
      <c r="K7" s="4" t="s">
        <v>6</v>
      </c>
      <c r="L7" s="4">
        <v>0.89292024973495066</v>
      </c>
    </row>
    <row r="8" spans="1:16" x14ac:dyDescent="0.2">
      <c r="G8" s="4" t="s">
        <v>42</v>
      </c>
      <c r="H8" s="4">
        <f>L6</f>
        <v>0.91433619978796055</v>
      </c>
      <c r="K8" s="4" t="s">
        <v>7</v>
      </c>
      <c r="L8" s="4">
        <v>0.15266857013705348</v>
      </c>
    </row>
    <row r="9" spans="1:16" ht="17" thickBot="1" x14ac:dyDescent="0.25">
      <c r="A9" s="11" t="s">
        <v>41</v>
      </c>
      <c r="B9" s="11" t="s">
        <v>40</v>
      </c>
      <c r="C9" s="11" t="s">
        <v>39</v>
      </c>
      <c r="D9" s="11" t="s">
        <v>38</v>
      </c>
      <c r="E9" s="11" t="s">
        <v>37</v>
      </c>
      <c r="K9" s="13" t="s">
        <v>8</v>
      </c>
      <c r="L9" s="13">
        <v>6</v>
      </c>
    </row>
    <row r="10" spans="1:16" x14ac:dyDescent="0.2">
      <c r="A10" s="4">
        <f>SUM(A2:A7)</f>
        <v>79.600000000000009</v>
      </c>
      <c r="B10" s="4">
        <f>SUM(B2:B7)</f>
        <v>72.099999999999994</v>
      </c>
      <c r="C10" s="4">
        <f>SUM(C2:C7)</f>
        <v>1057.7599999999998</v>
      </c>
      <c r="D10" s="4">
        <f>SUM(D2:D7)</f>
        <v>867.49</v>
      </c>
      <c r="E10" s="4">
        <f>SUM(E2:E7)</f>
        <v>957.83999999999992</v>
      </c>
      <c r="G10" s="4" t="s">
        <v>36</v>
      </c>
    </row>
    <row r="11" spans="1:16" ht="17" thickBot="1" x14ac:dyDescent="0.25">
      <c r="A11" s="4" t="s">
        <v>55</v>
      </c>
      <c r="G11" s="4" t="s">
        <v>56</v>
      </c>
      <c r="H11" s="4">
        <f>13.2</f>
        <v>13.2</v>
      </c>
      <c r="K11" s="4" t="s">
        <v>9</v>
      </c>
    </row>
    <row r="12" spans="1:16" x14ac:dyDescent="0.2">
      <c r="A12" s="4">
        <f>AVERAGE(A2:A7)</f>
        <v>13.266666666666667</v>
      </c>
      <c r="G12" s="4" t="s">
        <v>53</v>
      </c>
      <c r="H12" s="4">
        <f>L18+L19*H11</f>
        <v>11.966153846153844</v>
      </c>
      <c r="K12" s="14"/>
      <c r="L12" s="14" t="s">
        <v>14</v>
      </c>
      <c r="M12" s="14" t="s">
        <v>15</v>
      </c>
      <c r="N12" s="14" t="s">
        <v>16</v>
      </c>
      <c r="O12" s="14" t="s">
        <v>17</v>
      </c>
      <c r="P12" s="14" t="s">
        <v>18</v>
      </c>
    </row>
    <row r="13" spans="1:16" x14ac:dyDescent="0.2">
      <c r="H13" s="4">
        <f>_xlfn.T.INV.2T(0.05,4)</f>
        <v>2.7764451051977934</v>
      </c>
      <c r="K13" s="4" t="s">
        <v>10</v>
      </c>
      <c r="L13" s="4">
        <v>1</v>
      </c>
      <c r="M13" s="4">
        <v>0.99510256410256481</v>
      </c>
      <c r="N13" s="4">
        <v>0.99510256410256481</v>
      </c>
      <c r="O13" s="4">
        <v>42.694169416941527</v>
      </c>
      <c r="P13" s="4">
        <v>2.8344527516037015E-3</v>
      </c>
    </row>
    <row r="14" spans="1:16" x14ac:dyDescent="0.2">
      <c r="H14" s="4">
        <f>L8</f>
        <v>0.15266857013705348</v>
      </c>
      <c r="K14" s="4" t="s">
        <v>11</v>
      </c>
      <c r="L14" s="4">
        <v>4</v>
      </c>
      <c r="M14" s="4">
        <v>9.3230769230769658E-2</v>
      </c>
      <c r="N14" s="4">
        <v>2.3307692307692415E-2</v>
      </c>
    </row>
    <row r="15" spans="1:16" ht="17" thickBot="1" x14ac:dyDescent="0.25">
      <c r="G15" s="4" t="s">
        <v>54</v>
      </c>
      <c r="H15" s="4">
        <f>H13*H14*SQRT(1+1/L9+((H11-A12)^2)/H5)</f>
        <v>0.45834114686414884</v>
      </c>
      <c r="K15" s="13" t="s">
        <v>12</v>
      </c>
      <c r="L15" s="13">
        <v>5</v>
      </c>
      <c r="M15" s="13">
        <v>1.0883333333333345</v>
      </c>
      <c r="N15" s="13"/>
      <c r="O15" s="13"/>
      <c r="P15" s="13"/>
    </row>
    <row r="16" spans="1:16" ht="17" thickBot="1" x14ac:dyDescent="0.25">
      <c r="G16" s="4" t="s">
        <v>30</v>
      </c>
      <c r="H16" s="4">
        <f>H12-H15</f>
        <v>11.507812699289696</v>
      </c>
    </row>
    <row r="17" spans="7:19" x14ac:dyDescent="0.2">
      <c r="G17" s="4" t="s">
        <v>31</v>
      </c>
      <c r="H17" s="4">
        <f>H12+H15</f>
        <v>12.424494993017992</v>
      </c>
      <c r="K17" s="14"/>
      <c r="L17" s="14" t="s">
        <v>19</v>
      </c>
      <c r="M17" s="14" t="s">
        <v>7</v>
      </c>
      <c r="N17" s="14" t="s">
        <v>20</v>
      </c>
      <c r="O17" s="14" t="s">
        <v>21</v>
      </c>
      <c r="P17" s="14" t="s">
        <v>22</v>
      </c>
      <c r="Q17" s="14" t="s">
        <v>23</v>
      </c>
      <c r="R17" s="14" t="s">
        <v>24</v>
      </c>
      <c r="S17" s="14" t="s">
        <v>25</v>
      </c>
    </row>
    <row r="18" spans="7:19" x14ac:dyDescent="0.2">
      <c r="K18" s="4" t="s">
        <v>13</v>
      </c>
      <c r="L18" s="4">
        <v>1.9646153846153744</v>
      </c>
      <c r="M18" s="4">
        <v>1.5396660669226783</v>
      </c>
      <c r="N18" s="4">
        <v>1.2760009633400833</v>
      </c>
      <c r="O18" s="4">
        <v>0.27101254027039634</v>
      </c>
      <c r="P18" s="4">
        <v>-2.3101829305312336</v>
      </c>
      <c r="Q18" s="4">
        <v>6.2394136997619825</v>
      </c>
      <c r="R18" s="4">
        <v>-2.3101829305312336</v>
      </c>
      <c r="S18" s="4">
        <v>6.2394136997619825</v>
      </c>
    </row>
    <row r="19" spans="7:19" ht="17" thickBot="1" x14ac:dyDescent="0.25">
      <c r="K19" s="13" t="s">
        <v>26</v>
      </c>
      <c r="L19" s="13">
        <v>0.75769230769230833</v>
      </c>
      <c r="M19" s="13">
        <v>0.11596010332062598</v>
      </c>
      <c r="N19" s="13">
        <v>6.5340775490455822</v>
      </c>
      <c r="O19" s="13">
        <v>2.8344527516037015E-3</v>
      </c>
      <c r="P19" s="13">
        <v>0.43573544642952594</v>
      </c>
      <c r="Q19" s="13">
        <v>1.0796491689550907</v>
      </c>
      <c r="R19" s="13">
        <v>0.43573544642952594</v>
      </c>
      <c r="S19" s="13">
        <v>1.0796491689550907</v>
      </c>
    </row>
    <row r="23" spans="7:19" x14ac:dyDescent="0.2">
      <c r="G23" s="4" t="s">
        <v>28</v>
      </c>
    </row>
    <row r="24" spans="7:19" x14ac:dyDescent="0.2">
      <c r="H24" s="15">
        <f>_xlfn.T.INV.2T(0.1,4)</f>
        <v>2.1318467863266499</v>
      </c>
    </row>
    <row r="25" spans="7:19" x14ac:dyDescent="0.2">
      <c r="H25" s="4">
        <f>M19</f>
        <v>0.11596010332062598</v>
      </c>
    </row>
    <row r="26" spans="7:19" x14ac:dyDescent="0.2">
      <c r="G26" s="4" t="s">
        <v>29</v>
      </c>
      <c r="H26" s="4" t="s">
        <v>30</v>
      </c>
      <c r="I26" s="4">
        <f>L19-$H24*$H25</f>
        <v>0.51048313408612556</v>
      </c>
    </row>
    <row r="27" spans="7:19" x14ac:dyDescent="0.2">
      <c r="H27" s="4" t="s">
        <v>31</v>
      </c>
      <c r="I27" s="4">
        <f>L19+$H24*$H25</f>
        <v>1.0049014812984911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01D26-557E-CB49-B97F-1E0B951C307A}">
  <dimension ref="A1:H33"/>
  <sheetViews>
    <sheetView topLeftCell="A5" zoomScale="173" zoomScaleNormal="173" workbookViewId="0">
      <selection activeCell="A12" sqref="A12"/>
    </sheetView>
  </sheetViews>
  <sheetFormatPr baseColWidth="10" defaultRowHeight="16" x14ac:dyDescent="0.2"/>
  <cols>
    <col min="1" max="1" width="14" style="2" bestFit="1" customWidth="1"/>
    <col min="2" max="2" width="10.83203125" style="2"/>
    <col min="3" max="3" width="17.83203125" style="2" bestFit="1" customWidth="1"/>
    <col min="4" max="16384" width="10.83203125" style="2"/>
  </cols>
  <sheetData>
    <row r="1" spans="1:8" x14ac:dyDescent="0.2">
      <c r="A1" s="1" t="s">
        <v>49</v>
      </c>
      <c r="B1" s="1"/>
    </row>
    <row r="2" spans="1:8" x14ac:dyDescent="0.2">
      <c r="A2" s="1" t="s">
        <v>57</v>
      </c>
      <c r="B2" s="1"/>
    </row>
    <row r="3" spans="1:8" x14ac:dyDescent="0.2">
      <c r="A3" s="1"/>
      <c r="B3" s="1"/>
    </row>
    <row r="4" spans="1:8" x14ac:dyDescent="0.2">
      <c r="A4" s="1"/>
      <c r="B4" s="1" t="s">
        <v>58</v>
      </c>
    </row>
    <row r="5" spans="1:8" x14ac:dyDescent="0.2">
      <c r="A5" s="16" t="s">
        <v>59</v>
      </c>
      <c r="B5" s="16"/>
      <c r="C5" s="4" t="s">
        <v>62</v>
      </c>
      <c r="D5" s="4"/>
      <c r="E5" s="4"/>
      <c r="F5" s="4"/>
    </row>
    <row r="6" spans="1:8" x14ac:dyDescent="0.2">
      <c r="A6" s="16" t="s">
        <v>60</v>
      </c>
      <c r="B6" s="16"/>
      <c r="C6" s="4" t="s">
        <v>61</v>
      </c>
      <c r="D6" s="4"/>
      <c r="E6" s="4"/>
      <c r="F6" s="4"/>
    </row>
    <row r="7" spans="1:8" x14ac:dyDescent="0.2">
      <c r="A7" s="16"/>
      <c r="B7" s="16"/>
      <c r="C7" s="4"/>
      <c r="D7" s="4"/>
      <c r="E7" s="4"/>
      <c r="F7" s="4"/>
    </row>
    <row r="8" spans="1:8" x14ac:dyDescent="0.2">
      <c r="A8" s="16" t="s">
        <v>36</v>
      </c>
      <c r="B8" s="16"/>
      <c r="C8" s="4"/>
      <c r="D8" s="4"/>
      <c r="E8" s="4"/>
      <c r="F8" s="4"/>
    </row>
    <row r="9" spans="1:8" x14ac:dyDescent="0.2">
      <c r="A9" s="16" t="s">
        <v>63</v>
      </c>
      <c r="B9" s="4"/>
      <c r="C9" s="4">
        <v>0.56999999999999995</v>
      </c>
      <c r="D9" s="4"/>
      <c r="E9" s="4"/>
      <c r="F9" s="4"/>
    </row>
    <row r="10" spans="1:8" x14ac:dyDescent="0.2">
      <c r="A10" s="16" t="s">
        <v>64</v>
      </c>
      <c r="B10" s="16"/>
      <c r="C10" s="4">
        <f>SQRT(C9)</f>
        <v>0.75498344352707492</v>
      </c>
      <c r="D10" s="4"/>
      <c r="E10" s="4"/>
      <c r="F10" s="4"/>
    </row>
    <row r="11" spans="1:8" x14ac:dyDescent="0.2">
      <c r="A11" s="16"/>
      <c r="B11" s="16"/>
      <c r="C11" s="4"/>
      <c r="D11" s="4"/>
      <c r="E11" s="4"/>
      <c r="F11" s="4"/>
    </row>
    <row r="12" spans="1:8" ht="51" customHeight="1" x14ac:dyDescent="0.2">
      <c r="A12" s="18" t="s">
        <v>65</v>
      </c>
      <c r="B12" s="17" t="s">
        <v>90</v>
      </c>
      <c r="C12" s="17"/>
      <c r="D12" s="17"/>
      <c r="E12" s="17"/>
      <c r="F12" s="17"/>
      <c r="G12" s="17"/>
      <c r="H12" s="17"/>
    </row>
    <row r="13" spans="1:8" x14ac:dyDescent="0.2">
      <c r="A13" s="4"/>
      <c r="B13" s="4"/>
      <c r="C13" s="4"/>
      <c r="D13" s="4"/>
      <c r="E13" s="4"/>
      <c r="F13" s="4"/>
    </row>
    <row r="14" spans="1:8" x14ac:dyDescent="0.2">
      <c r="A14" s="4"/>
      <c r="B14" s="4"/>
      <c r="C14" s="4"/>
      <c r="D14" s="4"/>
      <c r="E14" s="4"/>
      <c r="F14" s="4"/>
    </row>
    <row r="15" spans="1:8" x14ac:dyDescent="0.2">
      <c r="A15" s="4" t="s">
        <v>28</v>
      </c>
      <c r="B15" s="4"/>
      <c r="C15" s="4"/>
      <c r="D15" s="4"/>
      <c r="E15" s="4"/>
      <c r="F15" s="4"/>
    </row>
    <row r="16" spans="1:8" x14ac:dyDescent="0.2">
      <c r="A16" s="4" t="s">
        <v>66</v>
      </c>
      <c r="B16" s="4">
        <f>_xlfn.T.INV.2T(0.05,10)</f>
        <v>2.2281388519862744</v>
      </c>
      <c r="C16" s="4"/>
      <c r="D16" s="4"/>
      <c r="E16" s="4"/>
      <c r="F16" s="4"/>
    </row>
    <row r="17" spans="1:6" x14ac:dyDescent="0.2">
      <c r="A17" s="4" t="s">
        <v>67</v>
      </c>
      <c r="B17" s="4">
        <v>1136</v>
      </c>
      <c r="C17" s="4" t="s">
        <v>30</v>
      </c>
      <c r="D17" s="4">
        <f>B17-B16*B18</f>
        <v>-1595.6982325351723</v>
      </c>
      <c r="E17" s="4"/>
      <c r="F17" s="4"/>
    </row>
    <row r="18" spans="1:6" x14ac:dyDescent="0.2">
      <c r="A18" s="4" t="s">
        <v>69</v>
      </c>
      <c r="B18" s="4">
        <v>1226</v>
      </c>
      <c r="C18" s="4" t="s">
        <v>31</v>
      </c>
      <c r="D18" s="4">
        <f>B17+B16*B18</f>
        <v>3867.6982325351723</v>
      </c>
      <c r="E18" s="4"/>
      <c r="F18" s="4"/>
    </row>
    <row r="19" spans="1:6" x14ac:dyDescent="0.2">
      <c r="A19" s="4" t="s">
        <v>68</v>
      </c>
      <c r="B19" s="15">
        <v>14.673</v>
      </c>
      <c r="C19" s="4" t="s">
        <v>30</v>
      </c>
      <c r="D19" s="4">
        <f>B19-B16*B20</f>
        <v>5.7002848430512731</v>
      </c>
      <c r="E19" s="4"/>
      <c r="F19" s="4"/>
    </row>
    <row r="20" spans="1:6" x14ac:dyDescent="0.2">
      <c r="A20" s="4" t="s">
        <v>69</v>
      </c>
      <c r="B20" s="4">
        <v>4.0270000000000001</v>
      </c>
      <c r="C20" s="4" t="s">
        <v>31</v>
      </c>
      <c r="D20" s="4">
        <f>B19+B16*B20</f>
        <v>23.645715156948725</v>
      </c>
      <c r="E20" s="4"/>
      <c r="F20" s="4"/>
    </row>
    <row r="21" spans="1:6" x14ac:dyDescent="0.2">
      <c r="A21" s="4"/>
      <c r="B21" s="4"/>
      <c r="C21" s="4"/>
      <c r="D21" s="4"/>
      <c r="E21" s="4"/>
      <c r="F21" s="4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  <row r="24" spans="1:6" x14ac:dyDescent="0.2">
      <c r="A24" s="1"/>
      <c r="B24" s="1"/>
    </row>
    <row r="25" spans="1:6" x14ac:dyDescent="0.2">
      <c r="A25" s="1"/>
      <c r="B25" s="1"/>
    </row>
    <row r="26" spans="1:6" x14ac:dyDescent="0.2">
      <c r="A26" s="1"/>
      <c r="B26" s="1"/>
    </row>
    <row r="27" spans="1:6" x14ac:dyDescent="0.2">
      <c r="A27" s="1"/>
      <c r="B27" s="1"/>
    </row>
    <row r="28" spans="1:6" x14ac:dyDescent="0.2">
      <c r="A28" s="1"/>
      <c r="B28" s="1"/>
    </row>
    <row r="29" spans="1:6" x14ac:dyDescent="0.2">
      <c r="A29" s="1"/>
      <c r="B29" s="1"/>
    </row>
    <row r="30" spans="1:6" x14ac:dyDescent="0.2">
      <c r="A30" s="1"/>
      <c r="B30" s="1"/>
    </row>
    <row r="31" spans="1:6" x14ac:dyDescent="0.2">
      <c r="A31" s="1"/>
      <c r="B31" s="1"/>
    </row>
    <row r="32" spans="1:6" x14ac:dyDescent="0.2">
      <c r="A32" s="1"/>
      <c r="B32" s="1"/>
    </row>
    <row r="33" spans="1:2" x14ac:dyDescent="0.2">
      <c r="A33" s="1"/>
      <c r="B33" s="1"/>
    </row>
  </sheetData>
  <mergeCells count="1">
    <mergeCell ref="B12:H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19A7C-42F5-B947-8AA8-E25F2B6C4807}">
  <dimension ref="A1:F17"/>
  <sheetViews>
    <sheetView tabSelected="1" zoomScale="130" zoomScaleNormal="130" workbookViewId="0">
      <selection activeCell="C27" sqref="C27"/>
    </sheetView>
  </sheetViews>
  <sheetFormatPr baseColWidth="10" defaultRowHeight="16" x14ac:dyDescent="0.2"/>
  <cols>
    <col min="1" max="1" width="20.83203125" style="4" bestFit="1" customWidth="1"/>
    <col min="2" max="2" width="17.33203125" style="4" bestFit="1" customWidth="1"/>
    <col min="3" max="3" width="27.1640625" style="4" customWidth="1"/>
    <col min="4" max="4" width="12.5" style="4" bestFit="1" customWidth="1"/>
    <col min="5" max="5" width="13.5" style="4" bestFit="1" customWidth="1"/>
    <col min="6" max="16384" width="10.83203125" style="4"/>
  </cols>
  <sheetData>
    <row r="1" spans="1:6" x14ac:dyDescent="0.2">
      <c r="A1" s="4" t="s">
        <v>78</v>
      </c>
      <c r="B1" s="4" t="s">
        <v>79</v>
      </c>
    </row>
    <row r="2" spans="1:6" x14ac:dyDescent="0.2">
      <c r="A2" s="4" t="s">
        <v>47</v>
      </c>
      <c r="B2" s="4">
        <f>440.88</f>
        <v>440.88</v>
      </c>
    </row>
    <row r="3" spans="1:6" x14ac:dyDescent="0.2">
      <c r="A3" s="4" t="s">
        <v>46</v>
      </c>
      <c r="B3" s="4">
        <f>48.548</f>
        <v>48.548000000000002</v>
      </c>
    </row>
    <row r="4" spans="1:6" x14ac:dyDescent="0.2">
      <c r="A4" s="4" t="s">
        <v>48</v>
      </c>
      <c r="B4" s="4">
        <f>489.429</f>
        <v>489.42899999999997</v>
      </c>
    </row>
    <row r="5" spans="1:6" x14ac:dyDescent="0.2">
      <c r="A5" s="4" t="s">
        <v>42</v>
      </c>
      <c r="B5" s="4">
        <f>0.901</f>
        <v>0.90100000000000002</v>
      </c>
    </row>
    <row r="6" spans="1:6" x14ac:dyDescent="0.2">
      <c r="A6" s="4" t="s">
        <v>83</v>
      </c>
      <c r="B6" s="4">
        <f>2.011</f>
        <v>2.0110000000000001</v>
      </c>
    </row>
    <row r="7" spans="1:6" ht="46" customHeight="1" x14ac:dyDescent="0.2">
      <c r="A7" s="4" t="s">
        <v>84</v>
      </c>
      <c r="B7" s="4">
        <v>-0.94899999999999995</v>
      </c>
      <c r="C7" s="17" t="s">
        <v>85</v>
      </c>
      <c r="D7" s="17"/>
      <c r="E7" s="17"/>
      <c r="F7" s="17"/>
    </row>
    <row r="8" spans="1:6" x14ac:dyDescent="0.2">
      <c r="A8" s="4" t="s">
        <v>86</v>
      </c>
      <c r="B8" s="4">
        <v>14</v>
      </c>
    </row>
    <row r="10" spans="1:6" x14ac:dyDescent="0.2">
      <c r="A10" s="4" t="s">
        <v>70</v>
      </c>
      <c r="B10" s="15">
        <v>57.933</v>
      </c>
      <c r="D10" s="4" t="s">
        <v>73</v>
      </c>
      <c r="E10" s="15">
        <v>-1.5409999999999999</v>
      </c>
    </row>
    <row r="11" spans="1:6" x14ac:dyDescent="0.2">
      <c r="A11" s="4" t="s">
        <v>71</v>
      </c>
      <c r="B11" s="4">
        <f>4.188</f>
        <v>4.1879999999999997</v>
      </c>
      <c r="D11" s="4" t="s">
        <v>74</v>
      </c>
      <c r="E11" s="4">
        <f>0.148</f>
        <v>0.14799999999999999</v>
      </c>
    </row>
    <row r="12" spans="1:6" x14ac:dyDescent="0.2">
      <c r="A12" s="4" t="s">
        <v>72</v>
      </c>
      <c r="B12" s="4">
        <f xml:space="preserve"> 13.832</f>
        <v>13.832000000000001</v>
      </c>
      <c r="D12" s="4" t="s">
        <v>75</v>
      </c>
      <c r="E12" s="4">
        <f xml:space="preserve"> -10.439</f>
        <v>-10.439</v>
      </c>
    </row>
    <row r="13" spans="1:6" x14ac:dyDescent="0.2">
      <c r="A13" s="4" t="s">
        <v>76</v>
      </c>
      <c r="B13" s="19" t="s">
        <v>77</v>
      </c>
      <c r="D13" s="4" t="s">
        <v>76</v>
      </c>
      <c r="E13" s="19" t="s">
        <v>81</v>
      </c>
    </row>
    <row r="14" spans="1:6" x14ac:dyDescent="0.2">
      <c r="B14" s="19" t="s">
        <v>82</v>
      </c>
      <c r="E14" s="19" t="s">
        <v>80</v>
      </c>
    </row>
    <row r="16" spans="1:6" x14ac:dyDescent="0.2">
      <c r="A16" s="4" t="s">
        <v>87</v>
      </c>
      <c r="B16" s="4">
        <v>0</v>
      </c>
      <c r="C16" s="17" t="s">
        <v>89</v>
      </c>
    </row>
    <row r="17" spans="1:3" x14ac:dyDescent="0.2">
      <c r="A17" s="4" t="s">
        <v>88</v>
      </c>
      <c r="B17" s="4">
        <v>0</v>
      </c>
      <c r="C17" s="17"/>
    </row>
  </sheetData>
  <mergeCells count="2">
    <mergeCell ref="C7:F7"/>
    <mergeCell ref="C16:C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EX1</vt:lpstr>
      <vt:lpstr>EX2</vt:lpstr>
      <vt:lpstr>EX3</vt:lpstr>
      <vt:lpstr>EX4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Tran</dc:creator>
  <cp:lastModifiedBy>Jay Tran</cp:lastModifiedBy>
  <dcterms:created xsi:type="dcterms:W3CDTF">2022-03-26T16:27:38Z</dcterms:created>
  <dcterms:modified xsi:type="dcterms:W3CDTF">2022-03-27T10:02:21Z</dcterms:modified>
</cp:coreProperties>
</file>