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sumart\Box Sync\Projects\Git\KineticModel\SourceCode\"/>
    </mc:Choice>
  </mc:AlternateContent>
  <bookViews>
    <workbookView xWindow="0" yWindow="0" windowWidth="28800" windowHeight="12000" activeTab="4"/>
  </bookViews>
  <sheets>
    <sheet name="1electron" sheetId="1" r:id="rId1"/>
    <sheet name="2electrons_2sitesApart" sheetId="2" r:id="rId2"/>
    <sheet name="15electrons_2sitesApart" sheetId="3" r:id="rId3"/>
    <sheet name="2electrons_1siteApart" sheetId="4" r:id="rId4"/>
    <sheet name="15electrons_1siteApar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5" l="1"/>
  <c r="K12" i="5"/>
  <c r="K11" i="5"/>
  <c r="J12" i="5"/>
  <c r="J11" i="5"/>
  <c r="J17" i="5"/>
  <c r="K8" i="5"/>
  <c r="K7" i="5"/>
  <c r="J8" i="5"/>
  <c r="J7" i="5"/>
  <c r="J18" i="4"/>
  <c r="K12" i="4"/>
  <c r="K11" i="4"/>
  <c r="J12" i="4"/>
  <c r="J11" i="4"/>
  <c r="J17" i="4"/>
  <c r="K8" i="4"/>
  <c r="K7" i="4"/>
  <c r="J8" i="4"/>
  <c r="J7" i="4"/>
  <c r="J15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J15" i="4"/>
  <c r="G4" i="4"/>
  <c r="G5" i="4"/>
  <c r="G6" i="4"/>
  <c r="G7" i="4"/>
  <c r="G8" i="4"/>
  <c r="G9" i="4"/>
  <c r="G10" i="4"/>
  <c r="G11" i="4"/>
  <c r="J4" i="5" l="1"/>
  <c r="K4" i="5" s="1"/>
  <c r="J3" i="5"/>
  <c r="K3" i="5" s="1"/>
  <c r="J16" i="5" s="1"/>
  <c r="J4" i="4"/>
  <c r="K4" i="4" s="1"/>
  <c r="J3" i="4"/>
  <c r="K3" i="4" s="1"/>
  <c r="J16" i="4" s="1"/>
  <c r="F36" i="1"/>
  <c r="G36" i="1"/>
  <c r="H36" i="1"/>
  <c r="E36" i="1"/>
  <c r="F27" i="1"/>
  <c r="G27" i="1"/>
  <c r="H27" i="1"/>
  <c r="E27" i="1"/>
  <c r="F18" i="1"/>
  <c r="G18" i="1"/>
  <c r="H18" i="1"/>
  <c r="E18" i="1"/>
  <c r="F9" i="1"/>
  <c r="G9" i="1"/>
  <c r="H9" i="1"/>
  <c r="E9" i="1"/>
  <c r="K3" i="3"/>
  <c r="L3" i="3" s="1"/>
  <c r="K2" i="3"/>
  <c r="L2" i="3" s="1"/>
  <c r="K5" i="3" s="1"/>
  <c r="E12" i="2"/>
  <c r="F8" i="2"/>
  <c r="G8" i="2"/>
  <c r="H8" i="2"/>
  <c r="I8" i="2"/>
  <c r="J8" i="2"/>
  <c r="K8" i="2"/>
  <c r="L8" i="2"/>
  <c r="E8" i="2"/>
  <c r="H35" i="1"/>
  <c r="G35" i="1"/>
  <c r="F35" i="1"/>
  <c r="E35" i="1"/>
  <c r="H26" i="1"/>
  <c r="G26" i="1"/>
  <c r="F26" i="1"/>
  <c r="E26" i="1"/>
  <c r="H17" i="1"/>
  <c r="G17" i="1"/>
  <c r="F17" i="1"/>
  <c r="E17" i="1"/>
  <c r="F8" i="1"/>
  <c r="G8" i="1"/>
  <c r="H8" i="1"/>
  <c r="E8" i="1"/>
</calcChain>
</file>

<file path=xl/sharedStrings.xml><?xml version="1.0" encoding="utf-8"?>
<sst xmlns="http://schemas.openxmlformats.org/spreadsheetml/2006/main" count="123" uniqueCount="39">
  <si>
    <t>delG0</t>
  </si>
  <si>
    <t>CurrentState</t>
  </si>
  <si>
    <t>NewState1</t>
  </si>
  <si>
    <t>NewState2</t>
  </si>
  <si>
    <t>NewState3</t>
  </si>
  <si>
    <t>NewState4</t>
  </si>
  <si>
    <t>Occupancy</t>
  </si>
  <si>
    <t>Energy</t>
  </si>
  <si>
    <t>Energy-delG0</t>
  </si>
  <si>
    <t>Step 0</t>
  </si>
  <si>
    <t>Step 1</t>
  </si>
  <si>
    <t>Step 2</t>
  </si>
  <si>
    <t>Step 3</t>
  </si>
  <si>
    <t>NewState5</t>
  </si>
  <si>
    <t>NewState6</t>
  </si>
  <si>
    <t>NewState7</t>
  </si>
  <si>
    <t>NewState8</t>
  </si>
  <si>
    <t>[8650, 969]</t>
  </si>
  <si>
    <t>[8529, 969]</t>
  </si>
  <si>
    <t>[8649, 969]</t>
  </si>
  <si>
    <t>[9609, 969]</t>
  </si>
  <si>
    <t>[8647, 969]</t>
  </si>
  <si>
    <t>[8650, 10]</t>
  </si>
  <si>
    <t>[8650, 970]</t>
  </si>
  <si>
    <t>[8650, 1090]</t>
  </si>
  <si>
    <t>[8650, 990]</t>
  </si>
  <si>
    <t>del(delG0)</t>
  </si>
  <si>
    <t>NewStateID</t>
  </si>
  <si>
    <t>Max(del(delG0))</t>
  </si>
  <si>
    <t>Min</t>
  </si>
  <si>
    <t>[8650,</t>
  </si>
  <si>
    <t>10]</t>
  </si>
  <si>
    <t>Max</t>
  </si>
  <si>
    <t>Abs</t>
  </si>
  <si>
    <t>969]</t>
  </si>
  <si>
    <t>Fraction</t>
  </si>
  <si>
    <t>Mean(delG0)</t>
  </si>
  <si>
    <t>Max(delG0)</t>
  </si>
  <si>
    <t>Max(Fraction)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</si>
</sst>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21">
    <xf numFmtId="0" fontId="0" fillId="0" borderId="0" xfId="0"/>
    <xf numFmtId="11" fontId="0" fillId="0" borderId="0" xfId="0" applyNumberFormat="1"/>
    <xf numFmtId="0" fontId="0" fillId="3" borderId="2" xfId="2" applyFont="1"/>
    <xf numFmtId="164" fontId="0" fillId="3" borderId="2" xfId="2" applyNumberFormat="1" applyFont="1"/>
    <xf numFmtId="11" fontId="0" fillId="3" borderId="2" xfId="2" applyNumberFormat="1" applyFont="1"/>
    <xf numFmtId="164" fontId="0" fillId="4" borderId="2" xfId="2" applyNumberFormat="1" applyFont="1" applyFill="1"/>
    <xf numFmtId="0" fontId="0" fillId="0" borderId="0" xfId="0" applyAlignment="1">
      <alignment horizontal="center"/>
    </xf>
    <xf numFmtId="0" fontId="0" fillId="4" borderId="2" xfId="2" applyFont="1" applyFill="1"/>
    <xf numFmtId="11" fontId="0" fillId="5" borderId="2" xfId="2" applyNumberFormat="1" applyFont="1" applyFill="1"/>
    <xf numFmtId="0" fontId="0" fillId="0" borderId="0" xfId="0" applyAlignment="1"/>
    <xf numFmtId="0" fontId="0" fillId="0" borderId="0" xfId="0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/>
    <xf numFmtId="0" fontId="2" fillId="2" borderId="1" xfId="1"/>
    <xf numFmtId="0" fontId="4" fillId="2" borderId="1" xfId="1" applyFont="1"/>
    <xf numFmtId="165" fontId="4" fillId="2" borderId="1" xfId="1" applyNumberFormat="1" applyFont="1"/>
    <xf numFmtId="11" fontId="0" fillId="5" borderId="0" xfId="0" applyNumberFormat="1" applyFill="1"/>
    <xf numFmtId="0" fontId="3" fillId="3" borderId="2" xfId="2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Input" xfId="1" builtinId="20"/>
    <cellStyle name="Normal" xfId="0" builtinId="0"/>
    <cellStyle name="Note" xfId="2" builtinId="10"/>
  </cellStyles>
  <dxfs count="16">
    <dxf>
      <numFmt numFmtId="15" formatCode="0.00E+00"/>
      <alignment horizontal="center" vertical="center" textRotation="0" wrapText="0" indent="0" justifyLastLine="0" shrinkToFit="0" readingOrder="0"/>
    </dxf>
    <dxf>
      <numFmt numFmtId="165" formatCode="0.0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00E+00"/>
      <alignment horizontal="center" vertical="center" textRotation="0" wrapText="0" indent="0" justifyLastLine="0" shrinkToFit="0" readingOrder="0"/>
    </dxf>
    <dxf>
      <numFmt numFmtId="165" formatCode="0.000E+00"/>
      <alignment horizontal="center" vertical="center" textRotation="0" wrapText="0" indent="0" justifyLastLine="0" shrinkToFit="0" readingOrder="0"/>
    </dxf>
    <dxf>
      <numFmt numFmtId="165" formatCode="0.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G2:H62" totalsRowShown="0" headerRowDxfId="15" dataDxfId="14">
  <autoFilter ref="G2:H62"/>
  <tableColumns count="2">
    <tableColumn id="1" name="NewStateID" dataDxfId="13"/>
    <tableColumn id="2" name="del(delG0)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3:G11" totalsRowShown="0" headerRowDxfId="11" dataDxfId="10">
  <autoFilter ref="D3:G11"/>
  <tableColumns count="4">
    <tableColumn id="1" name="NewStateID" dataDxfId="7"/>
    <tableColumn id="4" name="delG0" dataDxfId="5"/>
    <tableColumn id="2" name="del(delG0)" dataDxfId="6"/>
    <tableColumn id="5" name="Fraction" dataDxfId="4">
      <calculatedColumnFormula>Table3[[#This Row],[del(delG0)]]/Table3[[#This Row],[delG0]]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35" displayName="Table35" ref="D3:G63" totalsRowShown="0" headerRowDxfId="9" dataDxfId="8">
  <autoFilter ref="D3:G63"/>
  <tableColumns count="4">
    <tableColumn id="1" name="NewStateID" dataDxfId="3"/>
    <tableColumn id="3" name="delG0" dataDxfId="1"/>
    <tableColumn id="2" name="del(delG0)" dataDxfId="2"/>
    <tableColumn id="4" name="Fraction" dataDxfId="0">
      <calculatedColumnFormula>Table35[[#This Row],[del(delG0)]]/Table35[[#This Row],[delG0]]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J9" sqref="J9"/>
    </sheetView>
  </sheetViews>
  <sheetFormatPr defaultRowHeight="15" x14ac:dyDescent="0.25"/>
  <cols>
    <col min="3" max="3" width="12.85546875" bestFit="1" customWidth="1"/>
    <col min="4" max="8" width="14.42578125" bestFit="1" customWidth="1"/>
    <col min="9" max="9" width="26.42578125" bestFit="1" customWidth="1"/>
    <col min="10" max="10" width="23.85546875" bestFit="1" customWidth="1"/>
    <col min="11" max="11" width="19.140625" bestFit="1" customWidth="1"/>
    <col min="12" max="12" width="9.5703125" bestFit="1" customWidth="1"/>
    <col min="13" max="13" width="25.42578125" bestFit="1" customWidth="1"/>
    <col min="14" max="14" width="22.7109375" bestFit="1" customWidth="1"/>
    <col min="15" max="15" width="19.140625" bestFit="1" customWidth="1"/>
    <col min="16" max="16" width="9.5703125" bestFit="1" customWidth="1"/>
    <col min="17" max="17" width="25.42578125" bestFit="1" customWidth="1"/>
    <col min="18" max="18" width="22.7109375" bestFit="1" customWidth="1"/>
    <col min="19" max="19" width="19.140625" bestFit="1" customWidth="1"/>
    <col min="20" max="20" width="9.5703125" bestFit="1" customWidth="1"/>
    <col min="21" max="21" width="25.42578125" bestFit="1" customWidth="1"/>
  </cols>
  <sheetData>
    <row r="3" spans="3:8" x14ac:dyDescent="0.25">
      <c r="C3" s="17" t="s">
        <v>9</v>
      </c>
      <c r="D3" s="17"/>
      <c r="E3" s="17"/>
      <c r="F3" s="17"/>
      <c r="G3" s="17"/>
      <c r="H3" s="17"/>
    </row>
    <row r="4" spans="3:8" x14ac:dyDescent="0.25">
      <c r="C4" s="2"/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3:8" x14ac:dyDescent="0.25">
      <c r="C5" s="2" t="s">
        <v>6</v>
      </c>
      <c r="D5" s="2">
        <v>8650</v>
      </c>
      <c r="E5" s="2">
        <v>8529</v>
      </c>
      <c r="F5" s="2">
        <v>8649</v>
      </c>
      <c r="G5" s="2">
        <v>9609</v>
      </c>
      <c r="H5" s="2">
        <v>8647</v>
      </c>
    </row>
    <row r="6" spans="3:8" x14ac:dyDescent="0.25">
      <c r="C6" s="2" t="s">
        <v>7</v>
      </c>
      <c r="D6" s="5">
        <v>-1800.8654671500001</v>
      </c>
      <c r="E6" s="3">
        <v>-1800.8654671500001</v>
      </c>
      <c r="F6" s="3">
        <v>-1800.8654671500001</v>
      </c>
      <c r="G6" s="3">
        <v>-1800.8654671500001</v>
      </c>
      <c r="H6" s="3">
        <v>-1800.8654671500001</v>
      </c>
    </row>
    <row r="7" spans="3:8" x14ac:dyDescent="0.25">
      <c r="C7" s="2" t="s">
        <v>0</v>
      </c>
      <c r="D7" s="3"/>
      <c r="E7" s="4">
        <v>-7.0256300777099995E-17</v>
      </c>
      <c r="F7" s="4">
        <v>-9.3675067702700005E-17</v>
      </c>
      <c r="G7" s="4">
        <v>-1.39645239816E-16</v>
      </c>
      <c r="H7" s="4">
        <v>-1.54997542579E-15</v>
      </c>
    </row>
    <row r="8" spans="3:8" x14ac:dyDescent="0.25">
      <c r="C8" s="2" t="s">
        <v>8</v>
      </c>
      <c r="D8" s="3"/>
      <c r="E8" s="5">
        <f>E6-E7</f>
        <v>-1800.8654671500001</v>
      </c>
      <c r="F8" s="5">
        <f t="shared" ref="F8:H8" si="0">F6-F7</f>
        <v>-1800.8654671500001</v>
      </c>
      <c r="G8" s="5">
        <f t="shared" si="0"/>
        <v>-1800.8654671500001</v>
      </c>
      <c r="H8" s="5">
        <f t="shared" si="0"/>
        <v>-1800.8654671500001</v>
      </c>
    </row>
    <row r="9" spans="3:8" x14ac:dyDescent="0.25">
      <c r="C9" s="2" t="s">
        <v>26</v>
      </c>
      <c r="D9" s="2"/>
      <c r="E9" s="8">
        <f>E8-$D$6</f>
        <v>0</v>
      </c>
      <c r="F9" s="8">
        <f t="shared" ref="F9:H9" si="1">F8-$D$6</f>
        <v>0</v>
      </c>
      <c r="G9" s="8">
        <f t="shared" si="1"/>
        <v>0</v>
      </c>
      <c r="H9" s="8">
        <f t="shared" si="1"/>
        <v>0</v>
      </c>
    </row>
    <row r="12" spans="3:8" x14ac:dyDescent="0.25">
      <c r="C12" s="17" t="s">
        <v>10</v>
      </c>
      <c r="D12" s="17"/>
      <c r="E12" s="17"/>
      <c r="F12" s="17"/>
      <c r="G12" s="17"/>
      <c r="H12" s="17"/>
    </row>
    <row r="13" spans="3:8" x14ac:dyDescent="0.25">
      <c r="C13" s="2"/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</row>
    <row r="14" spans="3:8" x14ac:dyDescent="0.25">
      <c r="C14" s="2" t="s">
        <v>6</v>
      </c>
      <c r="D14" s="2">
        <v>9609</v>
      </c>
      <c r="E14" s="2">
        <v>10</v>
      </c>
      <c r="F14" s="2">
        <v>8650</v>
      </c>
      <c r="G14" s="2">
        <v>9610</v>
      </c>
      <c r="H14" s="2">
        <v>9630</v>
      </c>
    </row>
    <row r="15" spans="3:8" x14ac:dyDescent="0.25">
      <c r="C15" s="2" t="s">
        <v>7</v>
      </c>
      <c r="D15" s="5">
        <v>-1800.8654671500001</v>
      </c>
      <c r="E15" s="3">
        <v>-1800.8654671500001</v>
      </c>
      <c r="F15" s="3">
        <v>-1800.8654671500001</v>
      </c>
      <c r="G15" s="3">
        <v>-1800.8654671500001</v>
      </c>
      <c r="H15" s="3">
        <v>-1800.8654671500001</v>
      </c>
    </row>
    <row r="16" spans="3:8" x14ac:dyDescent="0.25">
      <c r="C16" s="2" t="s">
        <v>0</v>
      </c>
      <c r="D16" s="3"/>
      <c r="E16" s="4">
        <v>1.48318857196E-16</v>
      </c>
      <c r="F16" s="4">
        <v>1.3444106938800001E-16</v>
      </c>
      <c r="G16" s="4">
        <v>-8.6736173798800003E-18</v>
      </c>
      <c r="H16" s="4">
        <v>9.9833336042499998E-16</v>
      </c>
    </row>
    <row r="17" spans="3:8" x14ac:dyDescent="0.25">
      <c r="C17" s="2" t="s">
        <v>8</v>
      </c>
      <c r="D17" s="3"/>
      <c r="E17" s="5">
        <f>E15-E16</f>
        <v>-1800.8654671500001</v>
      </c>
      <c r="F17" s="5">
        <f t="shared" ref="F17" si="2">F15-F16</f>
        <v>-1800.8654671500001</v>
      </c>
      <c r="G17" s="5">
        <f t="shared" ref="G17" si="3">G15-G16</f>
        <v>-1800.8654671500001</v>
      </c>
      <c r="H17" s="5">
        <f t="shared" ref="H17" si="4">H15-H16</f>
        <v>-1800.8654671500001</v>
      </c>
    </row>
    <row r="18" spans="3:8" x14ac:dyDescent="0.25">
      <c r="C18" s="2" t="s">
        <v>26</v>
      </c>
      <c r="D18" s="2"/>
      <c r="E18" s="8">
        <f>E17-$D$15</f>
        <v>0</v>
      </c>
      <c r="F18" s="8">
        <f t="shared" ref="F18:H18" si="5">F17-$D$15</f>
        <v>0</v>
      </c>
      <c r="G18" s="8">
        <f t="shared" si="5"/>
        <v>0</v>
      </c>
      <c r="H18" s="8">
        <f t="shared" si="5"/>
        <v>0</v>
      </c>
    </row>
    <row r="21" spans="3:8" x14ac:dyDescent="0.25">
      <c r="C21" s="17" t="s">
        <v>11</v>
      </c>
      <c r="D21" s="17"/>
      <c r="E21" s="17"/>
      <c r="F21" s="17"/>
      <c r="G21" s="17"/>
      <c r="H21" s="17"/>
    </row>
    <row r="22" spans="3:8" x14ac:dyDescent="0.25">
      <c r="C22" s="2"/>
      <c r="D22" s="2" t="s">
        <v>1</v>
      </c>
      <c r="E22" s="2" t="s">
        <v>2</v>
      </c>
      <c r="F22" s="2" t="s">
        <v>3</v>
      </c>
      <c r="G22" s="2" t="s">
        <v>4</v>
      </c>
      <c r="H22" s="2" t="s">
        <v>5</v>
      </c>
    </row>
    <row r="23" spans="3:8" x14ac:dyDescent="0.25">
      <c r="C23" s="2" t="s">
        <v>6</v>
      </c>
      <c r="D23" s="2">
        <v>10</v>
      </c>
      <c r="E23" s="2">
        <v>9</v>
      </c>
      <c r="F23" s="2">
        <v>969</v>
      </c>
      <c r="G23" s="2">
        <v>9609</v>
      </c>
      <c r="H23" s="2">
        <v>7</v>
      </c>
    </row>
    <row r="24" spans="3:8" x14ac:dyDescent="0.25">
      <c r="C24" s="2" t="s">
        <v>7</v>
      </c>
      <c r="D24" s="5">
        <v>-1800.8654671500001</v>
      </c>
      <c r="E24" s="3">
        <v>-1800.8654671500001</v>
      </c>
      <c r="F24" s="3">
        <v>-1800.8654671500001</v>
      </c>
      <c r="G24" s="3">
        <v>-1800.8654671500001</v>
      </c>
      <c r="H24" s="3">
        <v>-1800.8654671500001</v>
      </c>
    </row>
    <row r="25" spans="3:8" x14ac:dyDescent="0.25">
      <c r="C25" s="2" t="s">
        <v>0</v>
      </c>
      <c r="D25" s="3"/>
      <c r="E25" s="4">
        <v>3.46944695195E-18</v>
      </c>
      <c r="F25" s="4">
        <v>-1.8214596497800001E-17</v>
      </c>
      <c r="G25" s="4">
        <v>-1.5352302762400001E-16</v>
      </c>
      <c r="H25" s="4">
        <v>-1.3834419720900001E-15</v>
      </c>
    </row>
    <row r="26" spans="3:8" x14ac:dyDescent="0.25">
      <c r="C26" s="2" t="s">
        <v>8</v>
      </c>
      <c r="D26" s="3"/>
      <c r="E26" s="5">
        <f>E24-E25</f>
        <v>-1800.8654671500001</v>
      </c>
      <c r="F26" s="5">
        <f t="shared" ref="F26" si="6">F24-F25</f>
        <v>-1800.8654671500001</v>
      </c>
      <c r="G26" s="5">
        <f t="shared" ref="G26" si="7">G24-G25</f>
        <v>-1800.8654671500001</v>
      </c>
      <c r="H26" s="5">
        <f t="shared" ref="H26" si="8">H24-H25</f>
        <v>-1800.8654671500001</v>
      </c>
    </row>
    <row r="27" spans="3:8" x14ac:dyDescent="0.25">
      <c r="C27" s="2" t="s">
        <v>26</v>
      </c>
      <c r="D27" s="2"/>
      <c r="E27" s="8">
        <f>E26-$D$24</f>
        <v>0</v>
      </c>
      <c r="F27" s="8">
        <f t="shared" ref="F27:H27" si="9">F26-$D$24</f>
        <v>0</v>
      </c>
      <c r="G27" s="8">
        <f t="shared" si="9"/>
        <v>0</v>
      </c>
      <c r="H27" s="8">
        <f t="shared" si="9"/>
        <v>0</v>
      </c>
    </row>
    <row r="30" spans="3:8" x14ac:dyDescent="0.25">
      <c r="C30" s="17" t="s">
        <v>12</v>
      </c>
      <c r="D30" s="17"/>
      <c r="E30" s="17"/>
      <c r="F30" s="17"/>
      <c r="G30" s="17"/>
      <c r="H30" s="17"/>
    </row>
    <row r="31" spans="3:8" x14ac:dyDescent="0.25">
      <c r="C31" s="2"/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</row>
    <row r="32" spans="3:8" x14ac:dyDescent="0.25">
      <c r="C32" s="2" t="s">
        <v>6</v>
      </c>
      <c r="D32" s="2">
        <v>969</v>
      </c>
      <c r="E32" s="2">
        <v>10</v>
      </c>
      <c r="F32" s="2">
        <v>970</v>
      </c>
      <c r="G32" s="2">
        <v>1090</v>
      </c>
      <c r="H32" s="2">
        <v>990</v>
      </c>
    </row>
    <row r="33" spans="3:8" x14ac:dyDescent="0.25">
      <c r="C33" s="2" t="s">
        <v>7</v>
      </c>
      <c r="D33" s="7">
        <v>-1800.8654671500001</v>
      </c>
      <c r="E33" s="2">
        <v>-1800.8654671500001</v>
      </c>
      <c r="F33" s="2">
        <v>-1800.8654671500001</v>
      </c>
      <c r="G33" s="2">
        <v>-1800.8654671500001</v>
      </c>
      <c r="H33" s="2">
        <v>-1800.8654671500001</v>
      </c>
    </row>
    <row r="34" spans="3:8" x14ac:dyDescent="0.25">
      <c r="C34" s="2" t="s">
        <v>0</v>
      </c>
      <c r="D34" s="3"/>
      <c r="E34" s="4">
        <v>9.54097911787E-18</v>
      </c>
      <c r="F34" s="4">
        <v>-5.0306980803299999E-17</v>
      </c>
      <c r="G34" s="4">
        <v>2.3418766925700001E-17</v>
      </c>
      <c r="H34" s="4">
        <v>9.1506663357800003E-16</v>
      </c>
    </row>
    <row r="35" spans="3:8" x14ac:dyDescent="0.25">
      <c r="C35" s="2" t="s">
        <v>8</v>
      </c>
      <c r="D35" s="3"/>
      <c r="E35" s="5">
        <f>E33-E34</f>
        <v>-1800.8654671500001</v>
      </c>
      <c r="F35" s="5">
        <f t="shared" ref="F35" si="10">F33-F34</f>
        <v>-1800.8654671500001</v>
      </c>
      <c r="G35" s="5">
        <f t="shared" ref="G35" si="11">G33-G34</f>
        <v>-1800.8654671500001</v>
      </c>
      <c r="H35" s="5">
        <f t="shared" ref="H35" si="12">H33-H34</f>
        <v>-1800.8654671500001</v>
      </c>
    </row>
    <row r="36" spans="3:8" x14ac:dyDescent="0.25">
      <c r="C36" s="2" t="s">
        <v>26</v>
      </c>
      <c r="D36" s="2"/>
      <c r="E36" s="8">
        <f>E35-$D$33</f>
        <v>0</v>
      </c>
      <c r="F36" s="8">
        <f t="shared" ref="F36:H36" si="13">F35-$D$33</f>
        <v>0</v>
      </c>
      <c r="G36" s="8">
        <f t="shared" si="13"/>
        <v>0</v>
      </c>
      <c r="H36" s="8">
        <f t="shared" si="13"/>
        <v>0</v>
      </c>
    </row>
  </sheetData>
  <mergeCells count="4">
    <mergeCell ref="C3:H3"/>
    <mergeCell ref="C12:H12"/>
    <mergeCell ref="C21:H21"/>
    <mergeCell ref="C30:H30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G15" sqref="G15"/>
    </sheetView>
  </sheetViews>
  <sheetFormatPr defaultRowHeight="15" x14ac:dyDescent="0.25"/>
  <cols>
    <col min="3" max="3" width="12.85546875" bestFit="1" customWidth="1"/>
    <col min="4" max="12" width="14.42578125" bestFit="1" customWidth="1"/>
  </cols>
  <sheetData>
    <row r="1" spans="1:16" x14ac:dyDescent="0.25">
      <c r="A1" s="13" t="s">
        <v>30</v>
      </c>
      <c r="B1" s="13" t="s">
        <v>34</v>
      </c>
    </row>
    <row r="3" spans="1:16" x14ac:dyDescent="0.25">
      <c r="C3" s="17" t="s">
        <v>9</v>
      </c>
      <c r="D3" s="17"/>
      <c r="E3" s="17"/>
      <c r="F3" s="17"/>
      <c r="G3" s="17"/>
      <c r="H3" s="17"/>
      <c r="I3" s="17"/>
      <c r="J3" s="17"/>
      <c r="K3" s="17"/>
      <c r="L3" s="17"/>
    </row>
    <row r="4" spans="1:16" x14ac:dyDescent="0.25">
      <c r="C4" s="2"/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13</v>
      </c>
      <c r="J4" s="2" t="s">
        <v>14</v>
      </c>
      <c r="K4" s="2" t="s">
        <v>15</v>
      </c>
      <c r="L4" s="2" t="s">
        <v>16</v>
      </c>
    </row>
    <row r="5" spans="1:16" x14ac:dyDescent="0.25">
      <c r="C5" s="2" t="s">
        <v>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</row>
    <row r="6" spans="1:16" x14ac:dyDescent="0.25">
      <c r="C6" s="2" t="s">
        <v>7</v>
      </c>
      <c r="D6" s="5">
        <v>-1800.6500326400001</v>
      </c>
      <c r="E6" s="3">
        <v>-1800.65131526</v>
      </c>
      <c r="F6" s="3">
        <v>-1800.65066529</v>
      </c>
      <c r="G6" s="3">
        <v>-1800.6471137799999</v>
      </c>
      <c r="H6" s="3">
        <v>-1800.6502452</v>
      </c>
      <c r="I6" s="3">
        <v>-1800.6471137799999</v>
      </c>
      <c r="J6" s="3">
        <v>-1800.65066529</v>
      </c>
      <c r="K6" s="3">
        <v>-1800.65131526</v>
      </c>
      <c r="L6" s="3">
        <v>-1800.6502452</v>
      </c>
    </row>
    <row r="7" spans="1:16" x14ac:dyDescent="0.25">
      <c r="C7" s="2" t="s">
        <v>0</v>
      </c>
      <c r="D7" s="2"/>
      <c r="E7" s="3">
        <v>-6.4131342774200004E-4</v>
      </c>
      <c r="F7" s="4">
        <v>-3.1632732474500002E-4</v>
      </c>
      <c r="G7" s="4">
        <v>1.45942976554E-3</v>
      </c>
      <c r="H7" s="4">
        <v>-1.06280885639E-4</v>
      </c>
      <c r="I7" s="4">
        <v>1.45942976554E-3</v>
      </c>
      <c r="J7" s="2">
        <v>-3.1632732474500002E-4</v>
      </c>
      <c r="K7" s="2">
        <v>-6.4131342774200004E-4</v>
      </c>
      <c r="L7" s="2">
        <v>-1.0628088563699999E-4</v>
      </c>
    </row>
    <row r="8" spans="1:16" x14ac:dyDescent="0.25">
      <c r="C8" s="2" t="s">
        <v>8</v>
      </c>
      <c r="D8" s="3"/>
      <c r="E8" s="5">
        <f>E6-E7</f>
        <v>-1800.6506739465724</v>
      </c>
      <c r="F8" s="5">
        <f t="shared" ref="F8:L8" si="0">F6-F7</f>
        <v>-1800.6503489626753</v>
      </c>
      <c r="G8" s="5">
        <f t="shared" si="0"/>
        <v>-1800.6485732097656</v>
      </c>
      <c r="H8" s="5">
        <f t="shared" si="0"/>
        <v>-1800.6501389191144</v>
      </c>
      <c r="I8" s="5">
        <f t="shared" si="0"/>
        <v>-1800.6485732097656</v>
      </c>
      <c r="J8" s="5">
        <f t="shared" si="0"/>
        <v>-1800.6503489626753</v>
      </c>
      <c r="K8" s="5">
        <f t="shared" si="0"/>
        <v>-1800.6506739465724</v>
      </c>
      <c r="L8" s="5">
        <f t="shared" si="0"/>
        <v>-1800.6501389191144</v>
      </c>
    </row>
    <row r="9" spans="1:16" x14ac:dyDescent="0.25">
      <c r="C9" s="2" t="s">
        <v>26</v>
      </c>
      <c r="D9" s="2"/>
      <c r="E9" s="16">
        <v>1.1368683772200001E-13</v>
      </c>
      <c r="F9" s="16">
        <v>0</v>
      </c>
      <c r="G9" s="16">
        <v>1.1368683772200001E-13</v>
      </c>
      <c r="H9" s="16">
        <v>1.1368683772200001E-13</v>
      </c>
      <c r="I9" s="16">
        <v>1.1368683772200001E-13</v>
      </c>
      <c r="J9" s="16">
        <v>0</v>
      </c>
      <c r="K9" s="16">
        <v>1.1368683772200001E-13</v>
      </c>
      <c r="L9" s="16">
        <v>-1.1368683772200001E-13</v>
      </c>
    </row>
    <row r="12" spans="1:16" x14ac:dyDescent="0.25">
      <c r="D12" s="14" t="s">
        <v>28</v>
      </c>
      <c r="E12" s="15">
        <f>MAX(ABS(E9:L9))</f>
        <v>1.1368683772200001E-13</v>
      </c>
    </row>
    <row r="14" spans="1:16" x14ac:dyDescent="0.25">
      <c r="P14" s="1"/>
    </row>
    <row r="16" spans="1:16" x14ac:dyDescent="0.25">
      <c r="P16" s="1"/>
    </row>
    <row r="17" spans="16:16" x14ac:dyDescent="0.25">
      <c r="P17" s="1"/>
    </row>
    <row r="18" spans="16:16" x14ac:dyDescent="0.25">
      <c r="P18" s="1"/>
    </row>
    <row r="20" spans="16:16" x14ac:dyDescent="0.25">
      <c r="P20" s="1"/>
    </row>
    <row r="21" spans="16:16" x14ac:dyDescent="0.25">
      <c r="P21" s="1"/>
    </row>
  </sheetData>
  <mergeCells count="1">
    <mergeCell ref="C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8" sqref="I8"/>
    </sheetView>
  </sheetViews>
  <sheetFormatPr defaultRowHeight="15" x14ac:dyDescent="0.25"/>
  <cols>
    <col min="7" max="7" width="16.140625" bestFit="1" customWidth="1"/>
    <col min="8" max="8" width="15.140625" bestFit="1" customWidth="1"/>
    <col min="10" max="10" width="15.7109375" bestFit="1" customWidth="1"/>
    <col min="11" max="11" width="10" bestFit="1" customWidth="1"/>
    <col min="12" max="12" width="9.28515625" bestFit="1" customWidth="1"/>
  </cols>
  <sheetData>
    <row r="1" spans="1:17" x14ac:dyDescent="0.25">
      <c r="A1" s="13" t="s">
        <v>30</v>
      </c>
      <c r="B1" s="13" t="s">
        <v>34</v>
      </c>
      <c r="L1" s="6" t="s">
        <v>33</v>
      </c>
    </row>
    <row r="2" spans="1:17" x14ac:dyDescent="0.25">
      <c r="G2" s="10" t="s">
        <v>27</v>
      </c>
      <c r="H2" s="10" t="s">
        <v>26</v>
      </c>
      <c r="J2" t="s">
        <v>32</v>
      </c>
      <c r="K2" s="11">
        <f>MAX(Table2[del(delG0)])</f>
        <v>1.1368683772200001E-13</v>
      </c>
      <c r="L2" s="11">
        <f>ABS(K2)</f>
        <v>1.1368683772200001E-13</v>
      </c>
    </row>
    <row r="3" spans="1:17" x14ac:dyDescent="0.25">
      <c r="C3" s="9"/>
      <c r="D3" s="9"/>
      <c r="E3" s="9"/>
      <c r="F3" s="9"/>
      <c r="G3" s="10">
        <v>1</v>
      </c>
      <c r="H3" s="1">
        <v>1.1368683772200001E-13</v>
      </c>
      <c r="I3" s="9"/>
      <c r="J3" s="9" t="s">
        <v>29</v>
      </c>
      <c r="K3" s="12">
        <f>MIN(Table2[del(delG0)])</f>
        <v>-1.1368683772200001E-13</v>
      </c>
      <c r="L3" s="12">
        <f>ABS(K3)</f>
        <v>1.1368683772200001E-13</v>
      </c>
    </row>
    <row r="4" spans="1:17" x14ac:dyDescent="0.25">
      <c r="G4" s="10">
        <v>2</v>
      </c>
      <c r="H4" s="1">
        <v>0</v>
      </c>
    </row>
    <row r="5" spans="1:17" x14ac:dyDescent="0.25">
      <c r="G5" s="10">
        <v>3</v>
      </c>
      <c r="H5" s="1">
        <v>-1.1368683772200001E-13</v>
      </c>
      <c r="J5" s="14" t="s">
        <v>28</v>
      </c>
      <c r="K5" s="15">
        <f>MAX(L2:L3)</f>
        <v>1.1368683772200001E-13</v>
      </c>
    </row>
    <row r="6" spans="1:17" x14ac:dyDescent="0.25">
      <c r="G6" s="10">
        <v>4</v>
      </c>
      <c r="H6" s="1">
        <v>0</v>
      </c>
    </row>
    <row r="7" spans="1:17" x14ac:dyDescent="0.25">
      <c r="G7" s="10">
        <v>5</v>
      </c>
      <c r="H7" s="1">
        <v>1.1368683772200001E-13</v>
      </c>
      <c r="Q7" s="1"/>
    </row>
    <row r="8" spans="1:17" x14ac:dyDescent="0.25">
      <c r="D8" s="1"/>
      <c r="G8" s="10">
        <v>6</v>
      </c>
      <c r="H8" s="1">
        <v>0</v>
      </c>
    </row>
    <row r="9" spans="1:17" x14ac:dyDescent="0.25">
      <c r="G9" s="10">
        <v>7</v>
      </c>
      <c r="H9" s="1">
        <v>0</v>
      </c>
      <c r="Q9" s="1"/>
    </row>
    <row r="10" spans="1:17" x14ac:dyDescent="0.25">
      <c r="G10" s="10">
        <v>8</v>
      </c>
      <c r="H10" s="1">
        <v>-1.1368683772200001E-13</v>
      </c>
    </row>
    <row r="11" spans="1:17" x14ac:dyDescent="0.25">
      <c r="G11" s="10">
        <v>9</v>
      </c>
      <c r="H11" s="1">
        <v>1.1368683772200001E-13</v>
      </c>
      <c r="Q11" s="1"/>
    </row>
    <row r="12" spans="1:17" x14ac:dyDescent="0.25">
      <c r="G12" s="10">
        <v>10</v>
      </c>
      <c r="H12" s="1">
        <v>0</v>
      </c>
    </row>
    <row r="13" spans="1:17" x14ac:dyDescent="0.25">
      <c r="G13" s="10">
        <v>11</v>
      </c>
      <c r="H13" s="1">
        <v>0</v>
      </c>
    </row>
    <row r="14" spans="1:17" x14ac:dyDescent="0.25">
      <c r="G14" s="10">
        <v>12</v>
      </c>
      <c r="H14" s="1">
        <v>-1.1368683772200001E-13</v>
      </c>
      <c r="Q14" s="1"/>
    </row>
    <row r="15" spans="1:17" x14ac:dyDescent="0.25">
      <c r="G15" s="10">
        <v>13</v>
      </c>
      <c r="H15" s="1">
        <v>0</v>
      </c>
      <c r="Q15" s="1"/>
    </row>
    <row r="16" spans="1:17" x14ac:dyDescent="0.25">
      <c r="G16" s="10">
        <v>14</v>
      </c>
      <c r="H16" s="1">
        <v>0</v>
      </c>
    </row>
    <row r="17" spans="4:17" x14ac:dyDescent="0.25">
      <c r="D17" s="1"/>
      <c r="G17" s="10">
        <v>15</v>
      </c>
      <c r="H17" s="1">
        <v>1.1368683772200001E-13</v>
      </c>
    </row>
    <row r="18" spans="4:17" x14ac:dyDescent="0.25">
      <c r="G18" s="10">
        <v>16</v>
      </c>
      <c r="H18" s="1">
        <v>1.1368683772200001E-13</v>
      </c>
      <c r="Q18" s="1"/>
    </row>
    <row r="19" spans="4:17" x14ac:dyDescent="0.25">
      <c r="G19" s="10">
        <v>17</v>
      </c>
      <c r="H19" s="1">
        <v>1.1368683772200001E-13</v>
      </c>
    </row>
    <row r="20" spans="4:17" x14ac:dyDescent="0.25">
      <c r="G20" s="10">
        <v>18</v>
      </c>
      <c r="H20" s="1">
        <v>1.1368683772200001E-13</v>
      </c>
    </row>
    <row r="21" spans="4:17" x14ac:dyDescent="0.25">
      <c r="G21" s="10">
        <v>19</v>
      </c>
      <c r="H21" s="1">
        <v>0</v>
      </c>
      <c r="Q21" s="1"/>
    </row>
    <row r="22" spans="4:17" x14ac:dyDescent="0.25">
      <c r="G22" s="10">
        <v>20</v>
      </c>
      <c r="H22" s="1">
        <v>1.1368683772200001E-13</v>
      </c>
      <c r="Q22" s="1"/>
    </row>
    <row r="23" spans="4:17" x14ac:dyDescent="0.25">
      <c r="G23" s="10">
        <v>21</v>
      </c>
      <c r="H23" s="1">
        <v>0</v>
      </c>
      <c r="Q23" s="1"/>
    </row>
    <row r="24" spans="4:17" x14ac:dyDescent="0.25">
      <c r="G24" s="10">
        <v>22</v>
      </c>
      <c r="H24" s="1">
        <v>0</v>
      </c>
      <c r="Q24" s="1"/>
    </row>
    <row r="25" spans="4:17" x14ac:dyDescent="0.25">
      <c r="G25" s="10">
        <v>23</v>
      </c>
      <c r="H25" s="1">
        <v>1.1368683772200001E-13</v>
      </c>
    </row>
    <row r="26" spans="4:17" x14ac:dyDescent="0.25">
      <c r="G26" s="10">
        <v>24</v>
      </c>
      <c r="H26" s="1">
        <v>0</v>
      </c>
      <c r="Q26" s="1"/>
    </row>
    <row r="27" spans="4:17" x14ac:dyDescent="0.25">
      <c r="G27" s="10">
        <v>25</v>
      </c>
      <c r="H27" s="1">
        <v>1.1368683772200001E-13</v>
      </c>
    </row>
    <row r="28" spans="4:17" x14ac:dyDescent="0.25">
      <c r="G28" s="10">
        <v>26</v>
      </c>
      <c r="H28" s="1">
        <v>0</v>
      </c>
    </row>
    <row r="29" spans="4:17" x14ac:dyDescent="0.25">
      <c r="G29" s="10">
        <v>27</v>
      </c>
      <c r="H29" s="1">
        <v>1.1368683772200001E-13</v>
      </c>
      <c r="Q29" s="1"/>
    </row>
    <row r="30" spans="4:17" x14ac:dyDescent="0.25">
      <c r="G30" s="10">
        <v>28</v>
      </c>
      <c r="H30" s="1">
        <v>1.1368683772200001E-13</v>
      </c>
    </row>
    <row r="31" spans="4:17" x14ac:dyDescent="0.25">
      <c r="G31" s="10">
        <v>29</v>
      </c>
      <c r="H31" s="1">
        <v>-1.1368683772200001E-13</v>
      </c>
      <c r="Q31" s="1"/>
    </row>
    <row r="32" spans="4:17" x14ac:dyDescent="0.25">
      <c r="G32" s="10">
        <v>30</v>
      </c>
      <c r="H32" s="1">
        <v>1.1368683772200001E-13</v>
      </c>
    </row>
    <row r="33" spans="4:17" x14ac:dyDescent="0.25">
      <c r="G33" s="10">
        <v>31</v>
      </c>
      <c r="H33" s="1">
        <v>0</v>
      </c>
      <c r="Q33" s="1"/>
    </row>
    <row r="34" spans="4:17" x14ac:dyDescent="0.25">
      <c r="D34" s="1"/>
      <c r="G34" s="10">
        <v>32</v>
      </c>
      <c r="H34" s="1">
        <v>0</v>
      </c>
      <c r="Q34" s="1"/>
    </row>
    <row r="35" spans="4:17" x14ac:dyDescent="0.25">
      <c r="G35" s="10">
        <v>33</v>
      </c>
      <c r="H35" s="1">
        <v>0</v>
      </c>
      <c r="Q35" s="1"/>
    </row>
    <row r="36" spans="4:17" x14ac:dyDescent="0.25">
      <c r="G36" s="10">
        <v>34</v>
      </c>
      <c r="H36" s="1">
        <v>0</v>
      </c>
      <c r="Q36" s="1"/>
    </row>
    <row r="37" spans="4:17" x14ac:dyDescent="0.25">
      <c r="G37" s="10">
        <v>35</v>
      </c>
      <c r="H37" s="1">
        <v>0</v>
      </c>
    </row>
    <row r="38" spans="4:17" x14ac:dyDescent="0.25">
      <c r="G38" s="10">
        <v>36</v>
      </c>
      <c r="H38" s="1">
        <v>1.1368683772200001E-13</v>
      </c>
    </row>
    <row r="39" spans="4:17" x14ac:dyDescent="0.25">
      <c r="G39" s="10">
        <v>37</v>
      </c>
      <c r="H39" s="1">
        <v>1.1368683772200001E-13</v>
      </c>
    </row>
    <row r="40" spans="4:17" x14ac:dyDescent="0.25">
      <c r="G40" s="10">
        <v>38</v>
      </c>
      <c r="H40" s="1">
        <v>1.1368683772200001E-13</v>
      </c>
    </row>
    <row r="41" spans="4:17" x14ac:dyDescent="0.25">
      <c r="G41" s="10">
        <v>39</v>
      </c>
      <c r="H41" s="1">
        <v>1.1368683772200001E-13</v>
      </c>
    </row>
    <row r="42" spans="4:17" x14ac:dyDescent="0.25">
      <c r="G42" s="10">
        <v>40</v>
      </c>
      <c r="H42" s="1">
        <v>0</v>
      </c>
      <c r="Q42" s="1"/>
    </row>
    <row r="43" spans="4:17" x14ac:dyDescent="0.25">
      <c r="G43" s="10">
        <v>41</v>
      </c>
      <c r="H43" s="1">
        <v>-1.1368683772200001E-13</v>
      </c>
      <c r="Q43" s="1"/>
    </row>
    <row r="44" spans="4:17" x14ac:dyDescent="0.25">
      <c r="G44" s="10">
        <v>42</v>
      </c>
      <c r="H44" s="1">
        <v>0</v>
      </c>
      <c r="Q44" s="1"/>
    </row>
    <row r="45" spans="4:17" x14ac:dyDescent="0.25">
      <c r="G45" s="10">
        <v>43</v>
      </c>
      <c r="H45" s="1">
        <v>0</v>
      </c>
      <c r="Q45" s="1"/>
    </row>
    <row r="46" spans="4:17" x14ac:dyDescent="0.25">
      <c r="G46" s="10">
        <v>44</v>
      </c>
      <c r="H46" s="1">
        <v>1.1368683772200001E-13</v>
      </c>
    </row>
    <row r="47" spans="4:17" x14ac:dyDescent="0.25">
      <c r="D47" s="1"/>
      <c r="G47" s="10">
        <v>45</v>
      </c>
      <c r="H47" s="1">
        <v>0</v>
      </c>
      <c r="Q47" s="1"/>
    </row>
    <row r="48" spans="4:17" x14ac:dyDescent="0.25">
      <c r="G48" s="10">
        <v>46</v>
      </c>
      <c r="H48" s="1">
        <v>0</v>
      </c>
    </row>
    <row r="49" spans="4:17" x14ac:dyDescent="0.25">
      <c r="G49" s="10">
        <v>47</v>
      </c>
      <c r="H49" s="1">
        <v>1.1368683772200001E-13</v>
      </c>
    </row>
    <row r="50" spans="4:17" x14ac:dyDescent="0.25">
      <c r="G50" s="10">
        <v>48</v>
      </c>
      <c r="H50" s="1">
        <v>0</v>
      </c>
      <c r="Q50" s="1"/>
    </row>
    <row r="51" spans="4:17" x14ac:dyDescent="0.25">
      <c r="G51" s="10">
        <v>49</v>
      </c>
      <c r="H51" s="1">
        <v>0</v>
      </c>
    </row>
    <row r="52" spans="4:17" x14ac:dyDescent="0.25">
      <c r="G52" s="10">
        <v>50</v>
      </c>
      <c r="H52" s="1">
        <v>0</v>
      </c>
    </row>
    <row r="53" spans="4:17" x14ac:dyDescent="0.25">
      <c r="G53" s="10">
        <v>51</v>
      </c>
      <c r="H53" s="1">
        <v>0</v>
      </c>
      <c r="Q53" s="1"/>
    </row>
    <row r="54" spans="4:17" x14ac:dyDescent="0.25">
      <c r="D54" s="1"/>
      <c r="G54" s="10">
        <v>52</v>
      </c>
      <c r="H54" s="1">
        <v>0</v>
      </c>
    </row>
    <row r="55" spans="4:17" x14ac:dyDescent="0.25">
      <c r="G55" s="10">
        <v>53</v>
      </c>
      <c r="H55" s="1">
        <v>0</v>
      </c>
    </row>
    <row r="56" spans="4:17" x14ac:dyDescent="0.25">
      <c r="G56" s="10">
        <v>54</v>
      </c>
      <c r="H56" s="1">
        <v>0</v>
      </c>
    </row>
    <row r="57" spans="4:17" x14ac:dyDescent="0.25">
      <c r="G57" s="10">
        <v>55</v>
      </c>
      <c r="H57" s="1">
        <v>0</v>
      </c>
    </row>
    <row r="58" spans="4:17" x14ac:dyDescent="0.25">
      <c r="G58" s="10">
        <v>56</v>
      </c>
      <c r="H58" s="1">
        <v>1.1368683772200001E-13</v>
      </c>
    </row>
    <row r="59" spans="4:17" x14ac:dyDescent="0.25">
      <c r="G59" s="10">
        <v>57</v>
      </c>
      <c r="H59" s="1">
        <v>1.1368683772200001E-13</v>
      </c>
    </row>
    <row r="60" spans="4:17" x14ac:dyDescent="0.25">
      <c r="G60" s="10">
        <v>58</v>
      </c>
      <c r="H60" s="1">
        <v>0</v>
      </c>
    </row>
    <row r="61" spans="4:17" x14ac:dyDescent="0.25">
      <c r="G61" s="10">
        <v>59</v>
      </c>
      <c r="H61" s="1">
        <v>0</v>
      </c>
    </row>
    <row r="62" spans="4:17" x14ac:dyDescent="0.25">
      <c r="G62" s="10">
        <v>60</v>
      </c>
      <c r="H62" s="1">
        <v>0</v>
      </c>
      <c r="Q62" s="1"/>
    </row>
    <row r="63" spans="4:17" x14ac:dyDescent="0.25">
      <c r="Q6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H30" sqref="H30"/>
    </sheetView>
  </sheetViews>
  <sheetFormatPr defaultRowHeight="15" x14ac:dyDescent="0.25"/>
  <cols>
    <col min="4" max="4" width="16.140625" bestFit="1" customWidth="1"/>
    <col min="5" max="5" width="12" bestFit="1" customWidth="1"/>
    <col min="6" max="6" width="15.140625" bestFit="1" customWidth="1"/>
    <col min="7" max="7" width="15.7109375" bestFit="1" customWidth="1"/>
    <col min="8" max="8" width="10" bestFit="1" customWidth="1"/>
    <col min="9" max="9" width="16" bestFit="1" customWidth="1"/>
    <col min="10" max="10" width="10" bestFit="1" customWidth="1"/>
    <col min="11" max="11" width="9.28515625" bestFit="1" customWidth="1"/>
  </cols>
  <sheetData>
    <row r="1" spans="1:17" x14ac:dyDescent="0.25">
      <c r="A1" s="13" t="s">
        <v>30</v>
      </c>
      <c r="B1" s="13" t="s">
        <v>31</v>
      </c>
    </row>
    <row r="2" spans="1:17" x14ac:dyDescent="0.25">
      <c r="I2" s="20" t="s">
        <v>26</v>
      </c>
      <c r="J2" s="20"/>
      <c r="K2" s="10" t="s">
        <v>33</v>
      </c>
    </row>
    <row r="3" spans="1:17" x14ac:dyDescent="0.25">
      <c r="D3" s="10" t="s">
        <v>27</v>
      </c>
      <c r="E3" s="10" t="s">
        <v>0</v>
      </c>
      <c r="F3" s="10" t="s">
        <v>26</v>
      </c>
      <c r="G3" s="10" t="s">
        <v>35</v>
      </c>
      <c r="I3" t="s">
        <v>32</v>
      </c>
      <c r="J3" s="11">
        <f>MAX(Table3[del(delG0)])</f>
        <v>0</v>
      </c>
      <c r="K3" s="11">
        <f>ABS(J3)</f>
        <v>0</v>
      </c>
    </row>
    <row r="4" spans="1:17" x14ac:dyDescent="0.25">
      <c r="D4" s="10">
        <v>1</v>
      </c>
      <c r="E4" s="11">
        <v>-1.45942976554E-3</v>
      </c>
      <c r="F4" s="11">
        <v>0</v>
      </c>
      <c r="G4" s="18">
        <f>Table3[[#This Row],[del(delG0)]]/Table3[[#This Row],[delG0]]</f>
        <v>0</v>
      </c>
      <c r="I4" t="s">
        <v>29</v>
      </c>
      <c r="J4" s="11">
        <f>MIN(Table3[del(delG0)])</f>
        <v>-1.1368683772200001E-13</v>
      </c>
      <c r="K4" s="11">
        <f>ABS(J4)</f>
        <v>1.1368683772200001E-13</v>
      </c>
    </row>
    <row r="5" spans="1:17" x14ac:dyDescent="0.25">
      <c r="D5" s="10">
        <v>2</v>
      </c>
      <c r="E5" s="11">
        <v>-5.8241446130700004E-4</v>
      </c>
      <c r="F5" s="11">
        <v>-1.1368683772200001E-13</v>
      </c>
      <c r="G5" s="18">
        <f>Table3[[#This Row],[del(delG0)]]/Table3[[#This Row],[delG0]]</f>
        <v>1.9519920138465422E-10</v>
      </c>
    </row>
    <row r="6" spans="1:17" x14ac:dyDescent="0.25">
      <c r="D6" s="10">
        <v>3</v>
      </c>
      <c r="E6" s="11">
        <v>2.92319127903E-3</v>
      </c>
      <c r="F6" s="11">
        <v>0</v>
      </c>
      <c r="G6" s="18">
        <f>Table3[[#This Row],[del(delG0)]]/Table3[[#This Row],[delG0]]</f>
        <v>0</v>
      </c>
      <c r="I6" s="20" t="s">
        <v>0</v>
      </c>
      <c r="J6" s="20"/>
      <c r="K6" t="s">
        <v>33</v>
      </c>
    </row>
    <row r="7" spans="1:17" x14ac:dyDescent="0.25">
      <c r="D7" s="10">
        <v>4</v>
      </c>
      <c r="E7" s="11">
        <v>-5.6029534453300004E-4</v>
      </c>
      <c r="F7" s="11">
        <v>0</v>
      </c>
      <c r="G7" s="18">
        <f>Table3[[#This Row],[del(delG0)]]/Table3[[#This Row],[delG0]]</f>
        <v>0</v>
      </c>
      <c r="I7" t="s">
        <v>32</v>
      </c>
      <c r="J7" s="11">
        <f>MAX(Table3[delG0])</f>
        <v>2.92319127903E-3</v>
      </c>
      <c r="K7" s="11">
        <f>ABS(J7)</f>
        <v>2.92319127903E-3</v>
      </c>
    </row>
    <row r="8" spans="1:17" x14ac:dyDescent="0.25">
      <c r="D8" s="10">
        <v>5</v>
      </c>
      <c r="E8" s="11">
        <v>-5.8241446130700004E-4</v>
      </c>
      <c r="F8" s="11">
        <v>-1.1368683772200001E-13</v>
      </c>
      <c r="G8" s="18">
        <f>Table3[[#This Row],[del(delG0)]]/Table3[[#This Row],[delG0]]</f>
        <v>1.9519920138465422E-10</v>
      </c>
      <c r="I8" t="s">
        <v>29</v>
      </c>
      <c r="J8" s="11">
        <f>MIN(Table3[delG0])</f>
        <v>-1.45942976554E-3</v>
      </c>
      <c r="K8" s="11">
        <f>ABS(J8)</f>
        <v>1.45942976554E-3</v>
      </c>
    </row>
    <row r="9" spans="1:17" x14ac:dyDescent="0.25">
      <c r="D9" s="10">
        <v>6</v>
      </c>
      <c r="E9" s="11">
        <v>-1.45942976554E-3</v>
      </c>
      <c r="F9" s="11">
        <v>-1.1368683772200001E-13</v>
      </c>
      <c r="G9" s="18">
        <f>Table3[[#This Row],[del(delG0)]]/Table3[[#This Row],[delG0]]</f>
        <v>7.7898121859899863E-11</v>
      </c>
    </row>
    <row r="10" spans="1:17" x14ac:dyDescent="0.25">
      <c r="D10" s="10">
        <v>7</v>
      </c>
      <c r="E10" s="11">
        <v>2.92319127903E-3</v>
      </c>
      <c r="F10" s="11">
        <v>-1.1368683772200001E-13</v>
      </c>
      <c r="G10" s="18">
        <f>Table3[[#This Row],[del(delG0)]]/Table3[[#This Row],[delG0]]</f>
        <v>-3.8891344038124187E-11</v>
      </c>
      <c r="I10" s="20" t="s">
        <v>35</v>
      </c>
      <c r="J10" s="20"/>
      <c r="K10" t="s">
        <v>33</v>
      </c>
      <c r="Q10" s="1"/>
    </row>
    <row r="11" spans="1:17" x14ac:dyDescent="0.25">
      <c r="D11" s="10">
        <v>8</v>
      </c>
      <c r="E11" s="11">
        <v>-5.6029534453300004E-4</v>
      </c>
      <c r="F11" s="11">
        <v>0</v>
      </c>
      <c r="G11" s="18">
        <f>Table3[[#This Row],[del(delG0)]]/Table3[[#This Row],[delG0]]</f>
        <v>0</v>
      </c>
      <c r="I11" t="s">
        <v>32</v>
      </c>
      <c r="J11" s="11">
        <f>MAX(Table3[Fraction])</f>
        <v>1.9519920138465422E-10</v>
      </c>
      <c r="K11" s="11">
        <f>ABS(J11)</f>
        <v>1.9519920138465422E-10</v>
      </c>
    </row>
    <row r="12" spans="1:17" x14ac:dyDescent="0.25">
      <c r="I12" t="s">
        <v>29</v>
      </c>
      <c r="J12" s="11">
        <f>MIN(Table3[Fraction])</f>
        <v>-3.8891344038124187E-11</v>
      </c>
      <c r="K12" s="11">
        <f>ABS(J12)</f>
        <v>3.8891344038124187E-11</v>
      </c>
    </row>
    <row r="13" spans="1:17" x14ac:dyDescent="0.25">
      <c r="O13" s="1"/>
    </row>
    <row r="14" spans="1:17" x14ac:dyDescent="0.25">
      <c r="O14" s="1"/>
    </row>
    <row r="15" spans="1:17" x14ac:dyDescent="0.25">
      <c r="I15" s="14" t="s">
        <v>36</v>
      </c>
      <c r="J15" s="15">
        <f>AVERAGE(Table3[delG0])</f>
        <v>8.0262926912499973E-5</v>
      </c>
      <c r="O15" s="1"/>
    </row>
    <row r="16" spans="1:17" x14ac:dyDescent="0.25">
      <c r="I16" s="14" t="s">
        <v>28</v>
      </c>
      <c r="J16" s="15">
        <f>MAX(K3:K4)</f>
        <v>1.1368683772200001E-13</v>
      </c>
    </row>
    <row r="17" spans="9:10" x14ac:dyDescent="0.25">
      <c r="I17" s="14" t="s">
        <v>37</v>
      </c>
      <c r="J17" s="15">
        <f>MAX(K7:K8)</f>
        <v>2.92319127903E-3</v>
      </c>
    </row>
    <row r="18" spans="9:10" x14ac:dyDescent="0.25">
      <c r="I18" s="14" t="s">
        <v>38</v>
      </c>
      <c r="J18" s="15">
        <f>MAX(K11:K12)</f>
        <v>1.9519920138465422E-10</v>
      </c>
    </row>
  </sheetData>
  <mergeCells count="3">
    <mergeCell ref="I2:J2"/>
    <mergeCell ref="I6:J6"/>
    <mergeCell ref="I10:J10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abSelected="1" workbookViewId="0">
      <selection activeCell="I15" sqref="I15:J18"/>
    </sheetView>
  </sheetViews>
  <sheetFormatPr defaultRowHeight="15" x14ac:dyDescent="0.25"/>
  <cols>
    <col min="4" max="4" width="16.140625" bestFit="1" customWidth="1"/>
    <col min="5" max="5" width="10.85546875" bestFit="1" customWidth="1"/>
    <col min="6" max="6" width="15.140625" bestFit="1" customWidth="1"/>
    <col min="7" max="7" width="12.7109375" bestFit="1" customWidth="1"/>
    <col min="8" max="8" width="10" bestFit="1" customWidth="1"/>
    <col min="9" max="9" width="16" bestFit="1" customWidth="1"/>
    <col min="10" max="10" width="10" bestFit="1" customWidth="1"/>
    <col min="11" max="11" width="9.28515625" bestFit="1" customWidth="1"/>
  </cols>
  <sheetData>
    <row r="1" spans="1:17" x14ac:dyDescent="0.25">
      <c r="A1" s="13" t="s">
        <v>30</v>
      </c>
      <c r="B1" s="13" t="s">
        <v>31</v>
      </c>
    </row>
    <row r="2" spans="1:17" x14ac:dyDescent="0.25">
      <c r="I2" s="20" t="s">
        <v>26</v>
      </c>
      <c r="J2" s="20"/>
      <c r="K2" s="10" t="s">
        <v>33</v>
      </c>
    </row>
    <row r="3" spans="1:17" x14ac:dyDescent="0.25">
      <c r="D3" s="10" t="s">
        <v>27</v>
      </c>
      <c r="E3" s="10" t="s">
        <v>0</v>
      </c>
      <c r="F3" s="10" t="s">
        <v>26</v>
      </c>
      <c r="G3" s="10" t="s">
        <v>35</v>
      </c>
      <c r="I3" t="s">
        <v>32</v>
      </c>
      <c r="J3" s="11">
        <f>MAX(Table35[del(delG0)])</f>
        <v>1.1368683772200001E-13</v>
      </c>
      <c r="K3" s="11">
        <f>ABS(J3)</f>
        <v>1.1368683772200001E-13</v>
      </c>
    </row>
    <row r="4" spans="1:17" x14ac:dyDescent="0.25">
      <c r="D4" s="10">
        <v>1</v>
      </c>
      <c r="E4" s="11">
        <v>-1.3859132865899999E-3</v>
      </c>
      <c r="F4" s="1">
        <v>0</v>
      </c>
      <c r="G4" s="19">
        <f>Table35[[#This Row],[del(delG0)]]/Table35[[#This Row],[delG0]]</f>
        <v>0</v>
      </c>
      <c r="I4" t="s">
        <v>29</v>
      </c>
      <c r="J4" s="11">
        <f>MIN(Table35[del(delG0)])</f>
        <v>-1.1368683772200001E-13</v>
      </c>
      <c r="K4" s="11">
        <f>ABS(J4)</f>
        <v>1.1368683772200001E-13</v>
      </c>
    </row>
    <row r="5" spans="1:17" x14ac:dyDescent="0.25">
      <c r="D5" s="10">
        <v>2</v>
      </c>
      <c r="E5" s="11">
        <v>-4.6311885407100001E-4</v>
      </c>
      <c r="F5" s="1">
        <v>0</v>
      </c>
      <c r="G5" s="19">
        <f>Table35[[#This Row],[del(delG0)]]/Table35[[#This Row],[delG0]]</f>
        <v>0</v>
      </c>
    </row>
    <row r="6" spans="1:17" x14ac:dyDescent="0.25">
      <c r="D6" s="10">
        <v>3</v>
      </c>
      <c r="E6" s="11">
        <v>2.7448398123200001E-3</v>
      </c>
      <c r="F6" s="1">
        <v>0</v>
      </c>
      <c r="G6" s="19">
        <f>Table35[[#This Row],[del(delG0)]]/Table35[[#This Row],[delG0]]</f>
        <v>0</v>
      </c>
      <c r="I6" s="20" t="s">
        <v>0</v>
      </c>
      <c r="J6" s="20"/>
      <c r="K6" t="s">
        <v>33</v>
      </c>
    </row>
    <row r="7" spans="1:17" x14ac:dyDescent="0.25">
      <c r="D7" s="10">
        <v>4</v>
      </c>
      <c r="E7" s="11">
        <v>-7.7030935161100003E-4</v>
      </c>
      <c r="F7" s="1">
        <v>-1.1368683772200001E-13</v>
      </c>
      <c r="G7" s="19">
        <f>Table35[[#This Row],[del(delG0)]]/Table35[[#This Row],[delG0]]</f>
        <v>1.4758595035129593E-10</v>
      </c>
      <c r="I7" t="s">
        <v>32</v>
      </c>
      <c r="J7" s="11">
        <f>MAX(Table35[delG0])</f>
        <v>3.9651652209500001E-3</v>
      </c>
      <c r="K7" s="11">
        <f>ABS(J7)</f>
        <v>3.9651652209500001E-3</v>
      </c>
    </row>
    <row r="8" spans="1:17" x14ac:dyDescent="0.25">
      <c r="D8" s="10">
        <v>5</v>
      </c>
      <c r="E8" s="11">
        <v>-1.52526410253E-3</v>
      </c>
      <c r="F8" s="1">
        <v>0</v>
      </c>
      <c r="G8" s="19">
        <f>Table35[[#This Row],[del(delG0)]]/Table35[[#This Row],[delG0]]</f>
        <v>0</v>
      </c>
      <c r="I8" t="s">
        <v>29</v>
      </c>
      <c r="J8" s="11">
        <f>MIN(Table35[delG0])</f>
        <v>-2.79869386161E-3</v>
      </c>
      <c r="K8" s="11">
        <f>ABS(J8)</f>
        <v>2.79869386161E-3</v>
      </c>
    </row>
    <row r="9" spans="1:17" x14ac:dyDescent="0.25">
      <c r="D9" s="10">
        <v>6</v>
      </c>
      <c r="E9" s="11">
        <v>-2.5242248245300001E-3</v>
      </c>
      <c r="F9" s="1">
        <v>-1.1368683772200001E-13</v>
      </c>
      <c r="G9" s="19">
        <f>Table35[[#This Row],[del(delG0)]]/Table35[[#This Row],[delG0]]</f>
        <v>4.5038316958620359E-11</v>
      </c>
    </row>
    <row r="10" spans="1:17" x14ac:dyDescent="0.25">
      <c r="D10" s="10">
        <v>7</v>
      </c>
      <c r="E10" s="11">
        <v>3.9651652209500001E-3</v>
      </c>
      <c r="F10" s="1">
        <v>0</v>
      </c>
      <c r="G10" s="19">
        <f>Table35[[#This Row],[del(delG0)]]/Table35[[#This Row],[delG0]]</f>
        <v>0</v>
      </c>
      <c r="I10" s="20" t="s">
        <v>35</v>
      </c>
      <c r="J10" s="20"/>
      <c r="K10" t="s">
        <v>33</v>
      </c>
    </row>
    <row r="11" spans="1:17" x14ac:dyDescent="0.25">
      <c r="D11" s="10">
        <v>8</v>
      </c>
      <c r="E11" s="11">
        <v>-2.79869386161E-3</v>
      </c>
      <c r="F11" s="1">
        <v>0</v>
      </c>
      <c r="G11" s="19">
        <f>Table35[[#This Row],[del(delG0)]]/Table35[[#This Row],[delG0]]</f>
        <v>0</v>
      </c>
      <c r="I11" t="s">
        <v>32</v>
      </c>
      <c r="J11" s="11">
        <f>MAX(Table35[Fraction])</f>
        <v>7.2318791192216237E-9</v>
      </c>
      <c r="K11" s="11">
        <f>ABS(J11)</f>
        <v>7.2318791192216237E-9</v>
      </c>
    </row>
    <row r="12" spans="1:17" x14ac:dyDescent="0.25">
      <c r="D12" s="10">
        <v>9</v>
      </c>
      <c r="E12" s="11">
        <v>-2.76272334238E-4</v>
      </c>
      <c r="F12" s="1">
        <v>0</v>
      </c>
      <c r="G12" s="19">
        <f>Table35[[#This Row],[del(delG0)]]/Table35[[#This Row],[delG0]]</f>
        <v>0</v>
      </c>
      <c r="I12" t="s">
        <v>29</v>
      </c>
      <c r="J12" s="11">
        <f>MIN(Table35[Fraction])</f>
        <v>-2.242760845493054E-9</v>
      </c>
      <c r="K12" s="11">
        <f>ABS(J12)</f>
        <v>2.242760845493054E-9</v>
      </c>
    </row>
    <row r="13" spans="1:17" x14ac:dyDescent="0.25">
      <c r="D13" s="10">
        <v>10</v>
      </c>
      <c r="E13" s="11">
        <v>-1.9243182193999999E-4</v>
      </c>
      <c r="F13" s="1">
        <v>0</v>
      </c>
      <c r="G13" s="19">
        <f>Table35[[#This Row],[del(delG0)]]/Table35[[#This Row],[delG0]]</f>
        <v>0</v>
      </c>
      <c r="Q13" s="1"/>
    </row>
    <row r="14" spans="1:17" x14ac:dyDescent="0.25">
      <c r="D14" s="10">
        <v>11</v>
      </c>
      <c r="E14" s="11">
        <v>-8.9946479907600002E-4</v>
      </c>
      <c r="F14" s="1">
        <v>0</v>
      </c>
      <c r="G14" s="19">
        <f>Table35[[#This Row],[del(delG0)]]/Table35[[#This Row],[delG0]]</f>
        <v>0</v>
      </c>
    </row>
    <row r="15" spans="1:17" x14ac:dyDescent="0.25">
      <c r="D15" s="10">
        <v>12</v>
      </c>
      <c r="E15" s="11">
        <v>-5.5511331835700003E-4</v>
      </c>
      <c r="F15" s="1">
        <v>-1.1368683772200001E-13</v>
      </c>
      <c r="G15" s="19">
        <f>Table35[[#This Row],[del(delG0)]]/Table35[[#This Row],[delG0]]</f>
        <v>2.0479933369007486E-10</v>
      </c>
      <c r="I15" s="14" t="s">
        <v>36</v>
      </c>
      <c r="J15" s="15">
        <f>AVERAGE(Table35[delG0])</f>
        <v>1.0666036582843833E-4</v>
      </c>
      <c r="Q15" s="1"/>
    </row>
    <row r="16" spans="1:17" x14ac:dyDescent="0.25">
      <c r="D16" s="10">
        <v>13</v>
      </c>
      <c r="E16" s="11">
        <v>-5.6783177135699995E-4</v>
      </c>
      <c r="F16" s="1">
        <v>0</v>
      </c>
      <c r="G16" s="19">
        <f>Table35[[#This Row],[del(delG0)]]/Table35[[#This Row],[delG0]]</f>
        <v>0</v>
      </c>
      <c r="I16" s="14" t="s">
        <v>28</v>
      </c>
      <c r="J16" s="15">
        <f>MAX(K3:K4)</f>
        <v>1.1368683772200001E-13</v>
      </c>
    </row>
    <row r="17" spans="4:17" x14ac:dyDescent="0.25">
      <c r="D17" s="10">
        <v>14</v>
      </c>
      <c r="E17" s="11">
        <v>7.7157658331700001E-4</v>
      </c>
      <c r="F17" s="1">
        <v>0</v>
      </c>
      <c r="G17" s="19">
        <f>Table35[[#This Row],[del(delG0)]]/Table35[[#This Row],[delG0]]</f>
        <v>0</v>
      </c>
      <c r="I17" s="14" t="s">
        <v>37</v>
      </c>
      <c r="J17" s="15">
        <f>MAX(K7:K8)</f>
        <v>3.9651652209500001E-3</v>
      </c>
    </row>
    <row r="18" spans="4:17" x14ac:dyDescent="0.25">
      <c r="D18" s="10">
        <v>15</v>
      </c>
      <c r="E18" s="11">
        <v>-1.3435523836200001E-5</v>
      </c>
      <c r="F18" s="1">
        <v>0</v>
      </c>
      <c r="G18" s="19">
        <f>Table35[[#This Row],[del(delG0)]]/Table35[[#This Row],[delG0]]</f>
        <v>0</v>
      </c>
      <c r="I18" s="14" t="s">
        <v>38</v>
      </c>
      <c r="J18" s="15">
        <f>MAX(K11:K12)</f>
        <v>7.2318791192216237E-9</v>
      </c>
      <c r="O18" s="1"/>
    </row>
    <row r="19" spans="4:17" x14ac:dyDescent="0.25">
      <c r="D19" s="10">
        <v>16</v>
      </c>
      <c r="E19" s="11">
        <v>-1.0456402908200001E-3</v>
      </c>
      <c r="F19" s="1">
        <v>0</v>
      </c>
      <c r="G19" s="19">
        <f>Table35[[#This Row],[del(delG0)]]/Table35[[#This Row],[delG0]]</f>
        <v>0</v>
      </c>
    </row>
    <row r="20" spans="4:17" x14ac:dyDescent="0.25">
      <c r="D20" s="10">
        <v>17</v>
      </c>
      <c r="E20" s="11">
        <v>-5.7563702043400002E-4</v>
      </c>
      <c r="F20" s="1">
        <v>-1.1368683772200001E-13</v>
      </c>
      <c r="G20" s="19">
        <f>Table35[[#This Row],[del(delG0)]]/Table35[[#This Row],[delG0]]</f>
        <v>1.9749743968219089E-10</v>
      </c>
    </row>
    <row r="21" spans="4:17" x14ac:dyDescent="0.25">
      <c r="D21" s="10">
        <v>18</v>
      </c>
      <c r="E21" s="11">
        <v>-8.2532609431600003E-4</v>
      </c>
      <c r="F21" s="1">
        <v>0</v>
      </c>
      <c r="G21" s="19">
        <f>Table35[[#This Row],[del(delG0)]]/Table35[[#This Row],[delG0]]</f>
        <v>0</v>
      </c>
      <c r="Q21" s="1"/>
    </row>
    <row r="22" spans="4:17" x14ac:dyDescent="0.25">
      <c r="D22" s="10">
        <v>19</v>
      </c>
      <c r="E22" s="11">
        <v>5.5276961684000002E-4</v>
      </c>
      <c r="F22" s="1">
        <v>1.1368683772200001E-13</v>
      </c>
      <c r="G22" s="19">
        <f>Table35[[#This Row],[del(delG0)]]/Table35[[#This Row],[delG0]]</f>
        <v>2.0566766743061935E-10</v>
      </c>
      <c r="Q22" s="1"/>
    </row>
    <row r="23" spans="4:17" x14ac:dyDescent="0.25">
      <c r="D23" s="10">
        <v>20</v>
      </c>
      <c r="E23" s="11">
        <v>7.5535645667299998E-4</v>
      </c>
      <c r="F23" s="1">
        <v>0</v>
      </c>
      <c r="G23" s="19">
        <f>Table35[[#This Row],[del(delG0)]]/Table35[[#This Row],[delG0]]</f>
        <v>0</v>
      </c>
    </row>
    <row r="24" spans="4:17" x14ac:dyDescent="0.25">
      <c r="D24" s="10">
        <v>21</v>
      </c>
      <c r="E24" s="11">
        <v>1.4742728842799999E-3</v>
      </c>
      <c r="F24" s="1">
        <v>-1.1368683772200001E-13</v>
      </c>
      <c r="G24" s="19">
        <f>Table35[[#This Row],[del(delG0)]]/Table35[[#This Row],[delG0]]</f>
        <v>-7.7113836206464575E-11</v>
      </c>
    </row>
    <row r="25" spans="4:17" x14ac:dyDescent="0.25">
      <c r="D25" s="10">
        <v>22</v>
      </c>
      <c r="E25" s="11">
        <v>2.7481946779300001E-3</v>
      </c>
      <c r="F25" s="1">
        <v>0</v>
      </c>
      <c r="G25" s="19">
        <f>Table35[[#This Row],[del(delG0)]]/Table35[[#This Row],[delG0]]</f>
        <v>0</v>
      </c>
    </row>
    <row r="26" spans="4:17" x14ac:dyDescent="0.25">
      <c r="D26" s="10">
        <v>23</v>
      </c>
      <c r="E26" s="11">
        <v>8.7742922673200003E-4</v>
      </c>
      <c r="F26" s="1">
        <v>0</v>
      </c>
      <c r="G26" s="19">
        <f>Table35[[#This Row],[del(delG0)]]/Table35[[#This Row],[delG0]]</f>
        <v>0</v>
      </c>
      <c r="Q26" s="1"/>
    </row>
    <row r="27" spans="4:17" x14ac:dyDescent="0.25">
      <c r="D27" s="10">
        <v>24</v>
      </c>
      <c r="E27" s="11">
        <v>1.0952133560699999E-3</v>
      </c>
      <c r="F27" s="1">
        <v>0</v>
      </c>
      <c r="G27" s="19">
        <f>Table35[[#This Row],[del(delG0)]]/Table35[[#This Row],[delG0]]</f>
        <v>0</v>
      </c>
    </row>
    <row r="28" spans="4:17" x14ac:dyDescent="0.25">
      <c r="D28" s="10">
        <v>25</v>
      </c>
      <c r="E28" s="11">
        <v>1.2030032432899999E-3</v>
      </c>
      <c r="F28" s="1">
        <v>0</v>
      </c>
      <c r="G28" s="19">
        <f>Table35[[#This Row],[del(delG0)]]/Table35[[#This Row],[delG0]]</f>
        <v>0</v>
      </c>
      <c r="Q28" s="1"/>
    </row>
    <row r="29" spans="4:17" x14ac:dyDescent="0.25">
      <c r="D29" s="10">
        <v>26</v>
      </c>
      <c r="E29" s="11">
        <v>-5.7389548246400001E-4</v>
      </c>
      <c r="F29" s="1">
        <v>0</v>
      </c>
      <c r="G29" s="19">
        <f>Table35[[#This Row],[del(delG0)]]/Table35[[#This Row],[delG0]]</f>
        <v>0</v>
      </c>
    </row>
    <row r="30" spans="4:17" x14ac:dyDescent="0.25">
      <c r="D30" s="10">
        <v>27</v>
      </c>
      <c r="E30" s="11">
        <v>-2.9274169445199998E-4</v>
      </c>
      <c r="F30" s="1">
        <v>0</v>
      </c>
      <c r="G30" s="19">
        <f>Table35[[#This Row],[del(delG0)]]/Table35[[#This Row],[delG0]]</f>
        <v>0</v>
      </c>
      <c r="Q30" s="1"/>
    </row>
    <row r="31" spans="4:17" x14ac:dyDescent="0.25">
      <c r="D31" s="10">
        <v>28</v>
      </c>
      <c r="E31" s="11">
        <v>2.0240591754399999E-4</v>
      </c>
      <c r="F31" s="1">
        <v>0</v>
      </c>
      <c r="G31" s="19">
        <f>Table35[[#This Row],[del(delG0)]]/Table35[[#This Row],[delG0]]</f>
        <v>0</v>
      </c>
    </row>
    <row r="32" spans="4:17" x14ac:dyDescent="0.25">
      <c r="D32" s="10">
        <v>29</v>
      </c>
      <c r="E32" s="11">
        <v>1.1975994251999999E-3</v>
      </c>
      <c r="F32" s="1">
        <v>0</v>
      </c>
      <c r="G32" s="19">
        <f>Table35[[#This Row],[del(delG0)]]/Table35[[#This Row],[delG0]]</f>
        <v>0</v>
      </c>
    </row>
    <row r="33" spans="4:17" x14ac:dyDescent="0.25">
      <c r="D33" s="10">
        <v>30</v>
      </c>
      <c r="E33" s="11">
        <v>1.49730223867E-3</v>
      </c>
      <c r="F33" s="1">
        <v>0</v>
      </c>
      <c r="G33" s="19">
        <f>Table35[[#This Row],[del(delG0)]]/Table35[[#This Row],[delG0]]</f>
        <v>0</v>
      </c>
    </row>
    <row r="34" spans="4:17" x14ac:dyDescent="0.25">
      <c r="D34" s="10">
        <v>31</v>
      </c>
      <c r="E34" s="11">
        <v>3.8961938955199999E-4</v>
      </c>
      <c r="F34" s="1">
        <v>1.1368683772200001E-13</v>
      </c>
      <c r="G34" s="19">
        <f>Table35[[#This Row],[del(delG0)]]/Table35[[#This Row],[delG0]]</f>
        <v>2.9178947652662176E-10</v>
      </c>
    </row>
    <row r="35" spans="4:17" x14ac:dyDescent="0.25">
      <c r="D35" s="10">
        <v>32</v>
      </c>
      <c r="E35" s="11">
        <v>5.0690575390799999E-5</v>
      </c>
      <c r="F35" s="1">
        <v>-1.1368683772200001E-13</v>
      </c>
      <c r="G35" s="19">
        <f>Table35[[#This Row],[del(delG0)]]/Table35[[#This Row],[delG0]]</f>
        <v>-2.242760845493054E-9</v>
      </c>
      <c r="O35" s="1"/>
    </row>
    <row r="36" spans="4:17" x14ac:dyDescent="0.25">
      <c r="D36" s="10">
        <v>33</v>
      </c>
      <c r="E36" s="11">
        <v>-1.6124992812E-3</v>
      </c>
      <c r="F36" s="1">
        <v>0</v>
      </c>
      <c r="G36" s="19">
        <f>Table35[[#This Row],[del(delG0)]]/Table35[[#This Row],[delG0]]</f>
        <v>0</v>
      </c>
    </row>
    <row r="37" spans="4:17" x14ac:dyDescent="0.25">
      <c r="D37" s="10">
        <v>34</v>
      </c>
      <c r="E37" s="11">
        <v>-7.0172199940800003E-4</v>
      </c>
      <c r="F37" s="1">
        <v>-1.1368683772200001E-13</v>
      </c>
      <c r="G37" s="19">
        <f>Table35[[#This Row],[del(delG0)]]/Table35[[#This Row],[delG0]]</f>
        <v>1.6201122070835836E-10</v>
      </c>
    </row>
    <row r="38" spans="4:17" x14ac:dyDescent="0.25">
      <c r="D38" s="10">
        <v>35</v>
      </c>
      <c r="E38" s="11">
        <v>2.61293202796E-4</v>
      </c>
      <c r="F38" s="1">
        <v>-1.1368683772200001E-13</v>
      </c>
      <c r="G38" s="19">
        <f>Table35[[#This Row],[del(delG0)]]/Table35[[#This Row],[delG0]]</f>
        <v>-4.3509297794768501E-10</v>
      </c>
    </row>
    <row r="39" spans="4:17" x14ac:dyDescent="0.25">
      <c r="D39" s="10">
        <v>36</v>
      </c>
      <c r="E39" s="11">
        <v>-1.8299785082200001E-3</v>
      </c>
      <c r="F39" s="1">
        <v>0</v>
      </c>
      <c r="G39" s="19">
        <f>Table35[[#This Row],[del(delG0)]]/Table35[[#This Row],[delG0]]</f>
        <v>0</v>
      </c>
      <c r="Q39" s="1"/>
    </row>
    <row r="40" spans="4:17" x14ac:dyDescent="0.25">
      <c r="D40" s="10">
        <v>37</v>
      </c>
      <c r="E40" s="11">
        <v>6.6914603375599997E-4</v>
      </c>
      <c r="F40" s="1">
        <v>-1.1368683772200001E-13</v>
      </c>
      <c r="G40" s="19">
        <f>Table35[[#This Row],[del(delG0)]]/Table35[[#This Row],[delG0]]</f>
        <v>-1.6989839584621258E-10</v>
      </c>
      <c r="Q40" s="1"/>
    </row>
    <row r="41" spans="4:17" x14ac:dyDescent="0.25">
      <c r="D41" s="10">
        <v>38</v>
      </c>
      <c r="E41" s="11">
        <v>2.9892194318399998E-4</v>
      </c>
      <c r="F41" s="1">
        <v>0</v>
      </c>
      <c r="G41" s="19">
        <f>Table35[[#This Row],[del(delG0)]]/Table35[[#This Row],[delG0]]</f>
        <v>0</v>
      </c>
      <c r="Q41" s="1"/>
    </row>
    <row r="42" spans="4:17" x14ac:dyDescent="0.25">
      <c r="D42" s="10">
        <v>39</v>
      </c>
      <c r="E42" s="11">
        <v>-1.65685338344E-3</v>
      </c>
      <c r="F42" s="1">
        <v>0</v>
      </c>
      <c r="G42" s="19">
        <f>Table35[[#This Row],[del(delG0)]]/Table35[[#This Row],[delG0]]</f>
        <v>0</v>
      </c>
    </row>
    <row r="43" spans="4:17" x14ac:dyDescent="0.25">
      <c r="D43" s="10">
        <v>40</v>
      </c>
      <c r="E43" s="11">
        <v>-7.0236192139599995E-4</v>
      </c>
      <c r="F43" s="1">
        <v>0</v>
      </c>
      <c r="G43" s="19">
        <f>Table35[[#This Row],[del(delG0)]]/Table35[[#This Row],[delG0]]</f>
        <v>0</v>
      </c>
      <c r="Q43" s="1"/>
    </row>
    <row r="44" spans="4:17" x14ac:dyDescent="0.25">
      <c r="D44" s="10">
        <v>41</v>
      </c>
      <c r="E44" s="11">
        <v>-1.16229517207E-3</v>
      </c>
      <c r="F44" s="1">
        <v>0</v>
      </c>
      <c r="G44" s="19">
        <f>Table35[[#This Row],[del(delG0)]]/Table35[[#This Row],[delG0]]</f>
        <v>0</v>
      </c>
      <c r="Q44" s="1"/>
    </row>
    <row r="45" spans="4:17" x14ac:dyDescent="0.25">
      <c r="D45" s="10">
        <v>42</v>
      </c>
      <c r="E45" s="11">
        <v>1.59696033805E-3</v>
      </c>
      <c r="F45" s="1">
        <v>-1.1368683772200001E-13</v>
      </c>
      <c r="G45" s="19">
        <f>Table35[[#This Row],[del(delG0)]]/Table35[[#This Row],[delG0]]</f>
        <v>-7.1189518620618693E-11</v>
      </c>
    </row>
    <row r="46" spans="4:17" x14ac:dyDescent="0.25">
      <c r="D46" s="10">
        <v>43</v>
      </c>
      <c r="E46" s="11">
        <v>-4.8288491677400002E-4</v>
      </c>
      <c r="F46" s="1">
        <v>0</v>
      </c>
      <c r="G46" s="19">
        <f>Table35[[#This Row],[del(delG0)]]/Table35[[#This Row],[delG0]]</f>
        <v>0</v>
      </c>
      <c r="Q46" s="1"/>
    </row>
    <row r="47" spans="4:17" x14ac:dyDescent="0.25">
      <c r="D47" s="10">
        <v>44</v>
      </c>
      <c r="E47" s="11">
        <v>1.67690658292E-3</v>
      </c>
      <c r="F47" s="1">
        <v>0</v>
      </c>
      <c r="G47" s="19">
        <f>Table35[[#This Row],[del(delG0)]]/Table35[[#This Row],[delG0]]</f>
        <v>0</v>
      </c>
    </row>
    <row r="48" spans="4:17" x14ac:dyDescent="0.25">
      <c r="D48" s="10">
        <v>45</v>
      </c>
      <c r="E48" s="11">
        <v>-1.57202347893E-5</v>
      </c>
      <c r="F48" s="1">
        <v>-1.1368683772200001E-13</v>
      </c>
      <c r="G48" s="19">
        <f>Table35[[#This Row],[del(delG0)]]/Table35[[#This Row],[delG0]]</f>
        <v>7.2318791192216237E-9</v>
      </c>
      <c r="O48" s="1"/>
    </row>
    <row r="49" spans="4:17" x14ac:dyDescent="0.25">
      <c r="D49" s="10">
        <v>46</v>
      </c>
      <c r="E49" s="11">
        <v>1.20536842597E-3</v>
      </c>
      <c r="F49" s="1">
        <v>1.1368683772200001E-13</v>
      </c>
      <c r="G49" s="19">
        <f>Table35[[#This Row],[del(delG0)]]/Table35[[#This Row],[delG0]]</f>
        <v>9.4317086189239138E-11</v>
      </c>
    </row>
    <row r="50" spans="4:17" x14ac:dyDescent="0.25">
      <c r="D50" s="10">
        <v>47</v>
      </c>
      <c r="E50" s="11">
        <v>3.1820468357300001E-4</v>
      </c>
      <c r="F50" s="1">
        <v>0</v>
      </c>
      <c r="G50" s="19">
        <f>Table35[[#This Row],[del(delG0)]]/Table35[[#This Row],[delG0]]</f>
        <v>0</v>
      </c>
    </row>
    <row r="51" spans="4:17" x14ac:dyDescent="0.25">
      <c r="D51" s="10">
        <v>48</v>
      </c>
      <c r="E51" s="11">
        <v>2.85122583104E-3</v>
      </c>
      <c r="F51" s="1">
        <v>0</v>
      </c>
      <c r="G51" s="19">
        <f>Table35[[#This Row],[del(delG0)]]/Table35[[#This Row],[delG0]]</f>
        <v>0</v>
      </c>
      <c r="Q51" s="1"/>
    </row>
    <row r="52" spans="4:17" x14ac:dyDescent="0.25">
      <c r="D52" s="10">
        <v>49</v>
      </c>
      <c r="E52" s="11">
        <v>-2.3782759688399999E-4</v>
      </c>
      <c r="F52" s="1">
        <v>0</v>
      </c>
      <c r="G52" s="19">
        <f>Table35[[#This Row],[del(delG0)]]/Table35[[#This Row],[delG0]]</f>
        <v>0</v>
      </c>
      <c r="Q52" s="1"/>
    </row>
    <row r="53" spans="4:17" x14ac:dyDescent="0.25">
      <c r="D53" s="10">
        <v>50</v>
      </c>
      <c r="E53" s="11">
        <v>1.0110191189800001E-3</v>
      </c>
      <c r="F53" s="1">
        <v>1.1368683772200001E-13</v>
      </c>
      <c r="G53" s="19">
        <f>Table35[[#This Row],[del(delG0)]]/Table35[[#This Row],[delG0]]</f>
        <v>1.1244776244854471E-10</v>
      </c>
    </row>
    <row r="54" spans="4:17" x14ac:dyDescent="0.25">
      <c r="D54" s="10">
        <v>51</v>
      </c>
      <c r="E54" s="11">
        <v>1.41785852586E-3</v>
      </c>
      <c r="F54" s="1">
        <v>-1.1368683772200001E-13</v>
      </c>
      <c r="G54" s="19">
        <f>Table35[[#This Row],[del(delG0)]]/Table35[[#This Row],[delG0]]</f>
        <v>-8.0182074338512314E-11</v>
      </c>
      <c r="Q54" s="1"/>
    </row>
    <row r="55" spans="4:17" x14ac:dyDescent="0.25">
      <c r="D55" s="10">
        <v>52</v>
      </c>
      <c r="E55" s="11">
        <v>-1.03652332196E-3</v>
      </c>
      <c r="F55" s="1">
        <v>0</v>
      </c>
      <c r="G55" s="19">
        <f>Table35[[#This Row],[del(delG0)]]/Table35[[#This Row],[delG0]]</f>
        <v>0</v>
      </c>
      <c r="Q55" s="1"/>
    </row>
    <row r="56" spans="4:17" x14ac:dyDescent="0.25">
      <c r="D56" s="10">
        <v>53</v>
      </c>
      <c r="E56" s="11">
        <v>9.3305934051300004E-4</v>
      </c>
      <c r="F56" s="1">
        <v>-1.1368683772200001E-13</v>
      </c>
      <c r="G56" s="19">
        <f>Table35[[#This Row],[del(delG0)]]/Table35[[#This Row],[delG0]]</f>
        <v>-1.2184309484485144E-10</v>
      </c>
    </row>
    <row r="57" spans="4:17" x14ac:dyDescent="0.25">
      <c r="D57" s="10">
        <v>54</v>
      </c>
      <c r="E57" s="11">
        <v>-6.2935561918700002E-4</v>
      </c>
      <c r="F57" s="1">
        <v>1.1368683772200001E-13</v>
      </c>
      <c r="G57" s="19">
        <f>Table35[[#This Row],[del(delG0)]]/Table35[[#This Row],[delG0]]</f>
        <v>-1.8064006144707244E-10</v>
      </c>
    </row>
    <row r="58" spans="4:17" x14ac:dyDescent="0.25">
      <c r="D58" s="10">
        <v>55</v>
      </c>
      <c r="E58" s="11">
        <v>3.2217056049400001E-3</v>
      </c>
      <c r="F58" s="1">
        <v>0</v>
      </c>
      <c r="G58" s="19">
        <f>Table35[[#This Row],[del(delG0)]]/Table35[[#This Row],[delG0]]</f>
        <v>0</v>
      </c>
    </row>
    <row r="59" spans="4:17" x14ac:dyDescent="0.25">
      <c r="D59" s="10">
        <v>56</v>
      </c>
      <c r="E59" s="11">
        <v>1.0124103380300001E-4</v>
      </c>
      <c r="F59" s="1">
        <v>-1.1368683772200001E-13</v>
      </c>
      <c r="G59" s="19">
        <f>Table35[[#This Row],[del(delG0)]]/Table35[[#This Row],[delG0]]</f>
        <v>-1.1229324064708554E-9</v>
      </c>
      <c r="Q59" s="1"/>
    </row>
    <row r="60" spans="4:17" x14ac:dyDescent="0.25">
      <c r="D60" s="10">
        <v>57</v>
      </c>
      <c r="E60" s="11">
        <v>-2.1601115548499999E-3</v>
      </c>
      <c r="F60" s="1">
        <v>0</v>
      </c>
      <c r="G60" s="19">
        <f>Table35[[#This Row],[del(delG0)]]/Table35[[#This Row],[delG0]]</f>
        <v>0</v>
      </c>
      <c r="Q60" s="1"/>
    </row>
    <row r="61" spans="4:17" x14ac:dyDescent="0.25">
      <c r="D61" s="10">
        <v>58</v>
      </c>
      <c r="E61" s="11">
        <v>-1.4879715074600001E-3</v>
      </c>
      <c r="F61" s="1">
        <v>-1.1368683772200001E-13</v>
      </c>
      <c r="G61" s="19">
        <f>Table35[[#This Row],[del(delG0)]]/Table35[[#This Row],[delG0]]</f>
        <v>7.6403907703895445E-11</v>
      </c>
    </row>
    <row r="62" spans="4:17" x14ac:dyDescent="0.25">
      <c r="D62" s="10">
        <v>59</v>
      </c>
      <c r="E62" s="11">
        <v>9.7078805129399996E-4</v>
      </c>
      <c r="F62" s="1">
        <v>-1.1368683772200001E-13</v>
      </c>
      <c r="G62" s="19">
        <f>Table35[[#This Row],[del(delG0)]]/Table35[[#This Row],[delG0]]</f>
        <v>-1.1710778431034719E-10</v>
      </c>
      <c r="Q62" s="1"/>
    </row>
    <row r="63" spans="4:17" x14ac:dyDescent="0.25">
      <c r="D63" s="10">
        <v>60</v>
      </c>
      <c r="E63" s="11">
        <v>-6.5809594186100003E-4</v>
      </c>
      <c r="F63" s="1">
        <v>0</v>
      </c>
      <c r="G63" s="19">
        <f>Table35[[#This Row],[del(delG0)]]/Table35[[#This Row],[delG0]]</f>
        <v>0</v>
      </c>
      <c r="Q63" s="1"/>
    </row>
    <row r="65" spans="15:15" x14ac:dyDescent="0.25">
      <c r="O65" s="1"/>
    </row>
    <row r="67" spans="15:15" x14ac:dyDescent="0.25">
      <c r="O67" s="1"/>
    </row>
    <row r="68" spans="15:15" x14ac:dyDescent="0.25">
      <c r="O68" s="1"/>
    </row>
  </sheetData>
  <mergeCells count="3">
    <mergeCell ref="I2:J2"/>
    <mergeCell ref="I6:J6"/>
    <mergeCell ref="I10:J1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1electron</vt:lpstr>
      <vt:lpstr>2electrons_2sitesApart</vt:lpstr>
      <vt:lpstr>15electrons_2sitesApart</vt:lpstr>
      <vt:lpstr>2electrons_1siteApart</vt:lpstr>
      <vt:lpstr>15electrons_1siteApart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Pasumarthi, Viswanath</dc:creator>
  <cp:lastModifiedBy>Pasumarthi, Viswanath</cp:lastModifiedBy>
  <dcterms:created xsi:type="dcterms:W3CDTF">2017-04-18T21:04:04Z</dcterms:created>
  <dcterms:modified xsi:type="dcterms:W3CDTF">2017-04-19T18:01:29Z</dcterms:modified>
</cp:coreProperties>
</file>