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oogle Drive\4. Article Clustering\"/>
    </mc:Choice>
  </mc:AlternateContent>
  <xr:revisionPtr revIDLastSave="0" documentId="13_ncr:1_{E561E570-FF22-4386-8F97-77C7DA9FCA1A}" xr6:coauthVersionLast="47" xr6:coauthVersionMax="47" xr10:uidLastSave="{00000000-0000-0000-0000-000000000000}"/>
  <bookViews>
    <workbookView xWindow="20370" yWindow="-120" windowWidth="29040" windowHeight="15840" xr2:uid="{D83A5DC9-2F31-4DD5-8F3C-528A46B214C8}"/>
  </bookViews>
  <sheets>
    <sheet name=" NRELdry" sheetId="5" r:id="rId1"/>
    <sheet name="UAdaf" sheetId="8" r:id="rId2"/>
    <sheet name="PAdry " sheetId="9" r:id="rId3"/>
  </sheets>
  <definedNames>
    <definedName name="_xlnm._FilterDatabase" localSheetId="0" hidden="1">' NRELdry'!$A$1:$A$363</definedName>
    <definedName name="solver_adj" localSheetId="0" hidden="1">' NRELdry'!$G$104</definedName>
    <definedName name="solver_cvg" localSheetId="0" hidden="1">"0,0001"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 NRELdry'!$H$105</definedName>
    <definedName name="solver_pre" localSheetId="0" hidden="1">"0,000001"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0.37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4" i="9" l="1"/>
  <c r="D345" i="8" l="1"/>
  <c r="D283" i="8"/>
  <c r="D282" i="8"/>
  <c r="D281" i="8"/>
  <c r="D280" i="8"/>
  <c r="D279" i="8"/>
  <c r="D278" i="8"/>
  <c r="D276" i="8"/>
  <c r="D274" i="8"/>
  <c r="D273" i="8"/>
  <c r="C312" i="5" l="1"/>
  <c r="C311" i="5"/>
  <c r="C306" i="5"/>
  <c r="C300" i="5" l="1"/>
  <c r="D297" i="5"/>
  <c r="D296" i="5"/>
  <c r="C297" i="5"/>
  <c r="C296" i="5"/>
  <c r="C295" i="5"/>
  <c r="G295" i="5"/>
  <c r="C284" i="5"/>
  <c r="F274" i="5"/>
  <c r="C274" i="5"/>
  <c r="F273" i="5"/>
  <c r="F272" i="5"/>
  <c r="F271" i="5"/>
  <c r="F270" i="5"/>
  <c r="D269" i="5"/>
  <c r="D267" i="5"/>
  <c r="D263" i="5"/>
  <c r="C257" i="5"/>
  <c r="F256" i="5"/>
  <c r="C256" i="5"/>
  <c r="D255" i="5"/>
  <c r="C255" i="5"/>
  <c r="D254" i="5"/>
  <c r="C254" i="5"/>
  <c r="D250" i="5"/>
  <c r="C250" i="5"/>
  <c r="C249" i="5"/>
  <c r="F246" i="5"/>
  <c r="D245" i="5"/>
  <c r="C245" i="5"/>
  <c r="H238" i="5"/>
  <c r="C238" i="5"/>
  <c r="F225" i="5"/>
  <c r="C225" i="5"/>
  <c r="F224" i="5"/>
  <c r="F223" i="5"/>
  <c r="F215" i="5"/>
  <c r="C214" i="5"/>
  <c r="F214" i="5"/>
  <c r="D214" i="5"/>
  <c r="C213" i="5"/>
  <c r="F210" i="5"/>
  <c r="C210" i="5"/>
  <c r="F209" i="5"/>
  <c r="C209" i="5"/>
  <c r="C208" i="5"/>
  <c r="C207" i="5"/>
  <c r="C194" i="5"/>
  <c r="D192" i="5"/>
  <c r="C192" i="5"/>
  <c r="D191" i="5"/>
  <c r="C191" i="5"/>
  <c r="C190" i="5"/>
  <c r="C189" i="5"/>
  <c r="C188" i="5"/>
  <c r="D188" i="5"/>
  <c r="F187" i="5"/>
  <c r="D186" i="5"/>
  <c r="F186" i="5"/>
  <c r="F184" i="5"/>
  <c r="C180" i="5"/>
  <c r="B180" i="5"/>
  <c r="C179" i="5"/>
  <c r="B179" i="5"/>
  <c r="F179" i="5"/>
  <c r="F180" i="5"/>
  <c r="D177" i="5"/>
  <c r="F177" i="5"/>
  <c r="D176" i="5"/>
  <c r="C176" i="5"/>
  <c r="C168" i="5"/>
  <c r="G167" i="5"/>
  <c r="B167" i="5"/>
  <c r="C167" i="5"/>
  <c r="D167" i="5"/>
  <c r="D166" i="5"/>
  <c r="D163" i="5"/>
  <c r="B163" i="5"/>
  <c r="C161" i="5"/>
  <c r="D161" i="5"/>
  <c r="D160" i="5"/>
  <c r="C159" i="5"/>
  <c r="D158" i="5"/>
  <c r="D157" i="5"/>
  <c r="F153" i="5"/>
  <c r="F152" i="5"/>
  <c r="F151" i="5"/>
  <c r="F150" i="5"/>
  <c r="C146" i="5"/>
  <c r="D144" i="5"/>
  <c r="C143" i="5"/>
  <c r="C17" i="5"/>
  <c r="C16" i="5"/>
  <c r="C138" i="5"/>
  <c r="F128" i="5"/>
  <c r="F121" i="5"/>
  <c r="F118" i="5"/>
  <c r="C111" i="5" l="1"/>
  <c r="C110" i="5"/>
  <c r="F93" i="5"/>
  <c r="F92" i="5"/>
  <c r="F91" i="5"/>
  <c r="F90" i="5"/>
  <c r="C93" i="5"/>
  <c r="C92" i="5"/>
  <c r="C91" i="5"/>
  <c r="C90" i="5"/>
  <c r="C21" i="5"/>
  <c r="C20" i="5"/>
  <c r="C81" i="5" l="1"/>
  <c r="G80" i="5"/>
  <c r="H80" i="5"/>
  <c r="D80" i="5"/>
  <c r="C80" i="5"/>
  <c r="F79" i="5"/>
  <c r="D79" i="5"/>
  <c r="D64" i="5" l="1"/>
  <c r="C64" i="5"/>
  <c r="D63" i="5"/>
  <c r="D57" i="5"/>
  <c r="C57" i="5"/>
  <c r="F45" i="5"/>
  <c r="B45" i="5"/>
  <c r="F43" i="5"/>
  <c r="F44" i="5"/>
  <c r="B44" i="5"/>
</calcChain>
</file>

<file path=xl/sharedStrings.xml><?xml version="1.0" encoding="utf-8"?>
<sst xmlns="http://schemas.openxmlformats.org/spreadsheetml/2006/main" count="4654" uniqueCount="1099">
  <si>
    <t>https://doi.org/10.1016/j.jclepro.2019.04.362</t>
  </si>
  <si>
    <t>https://doi.org/10.1016/j.biortech.2016.10.050</t>
  </si>
  <si>
    <t>https://doi.org/10.1007/s00253-016-7665-7</t>
  </si>
  <si>
    <t>https://doi.org/10.1016/j.indcrop.2017.12.047</t>
  </si>
  <si>
    <t>https://doi.org/10.1007/s12010-016-2130-8</t>
  </si>
  <si>
    <t>https://doi.org/10.1007/s10098-015-1015-9</t>
  </si>
  <si>
    <t>https://doi.org/10.1007/s11947-014-1349-z</t>
  </si>
  <si>
    <t>https://doi.org/10.5071/26thEUBCE2018-1AV.2.18</t>
  </si>
  <si>
    <t>https://doi.org/10.1016/j.carbpol.2017.06.109</t>
  </si>
  <si>
    <t>https://doi.org/10.5071/27THEUBCE2019-3CV.3.25</t>
  </si>
  <si>
    <t>https://doi.org/10.1016/j.indcrop.2014.05.051 https://doi.org/10.1016/j.biortech.2007.11.027</t>
  </si>
  <si>
    <t>https://doi.org/10.1016/j.biortech.2007.11.027 https://doi.org/10.1016/j.resconrec.2014.09.008</t>
  </si>
  <si>
    <t>https://doi.org/10.1007/s13399-020-00627-y</t>
  </si>
  <si>
    <t>https://doi.org/10.1021/acssuschemeng.8b03452</t>
  </si>
  <si>
    <t>https://doi.org/10.1016/j.biortech.2018.06.072</t>
  </si>
  <si>
    <t>https://doi.org/10.1186/s13068-018-1305-7</t>
  </si>
  <si>
    <t>https://doi.org/10.1016/j.biortech.2018.12.119</t>
  </si>
  <si>
    <t>https://doi.org/10.1016/j.biortech.2019.121614</t>
  </si>
  <si>
    <t>https://doi.org/10.1016/j.supflu.2014.02.017</t>
  </si>
  <si>
    <t>https://doi.org/10.1016/j.biortech.2020.123980</t>
  </si>
  <si>
    <t>https://doi.org/10.1016/j.carbpol.2014.07.052</t>
  </si>
  <si>
    <t>http://dx.doi.org/10.1016/j.biortech.2016.01.121</t>
  </si>
  <si>
    <t>https://doi.org/10.1016/j.mset.2018.12.004</t>
  </si>
  <si>
    <t>N</t>
  </si>
  <si>
    <t>C</t>
  </si>
  <si>
    <t>S</t>
  </si>
  <si>
    <t>H</t>
  </si>
  <si>
    <t>O</t>
  </si>
  <si>
    <t>Alfalfa</t>
  </si>
  <si>
    <t>Elaeagnus</t>
  </si>
  <si>
    <t>Ipil ipil</t>
  </si>
  <si>
    <t>Marabú</t>
  </si>
  <si>
    <t>Miscanthus</t>
  </si>
  <si>
    <t>Soplillo</t>
  </si>
  <si>
    <t>Triticale</t>
  </si>
  <si>
    <t>VM</t>
  </si>
  <si>
    <t>FC</t>
  </si>
  <si>
    <t>Ash</t>
  </si>
  <si>
    <t>Biomass</t>
  </si>
  <si>
    <t>Alfalfa stems</t>
  </si>
  <si>
    <t>Almond hulls</t>
  </si>
  <si>
    <t>Almond shell</t>
  </si>
  <si>
    <t>Almond tree branches</t>
  </si>
  <si>
    <t>Almond tree leaves</t>
  </si>
  <si>
    <t>American oak acorn</t>
  </si>
  <si>
    <t>Apple pulp</t>
  </si>
  <si>
    <t>Apple tree branches</t>
  </si>
  <si>
    <t>Apple tree leaves</t>
  </si>
  <si>
    <t>Apricot pulp</t>
  </si>
  <si>
    <t>Apricot stone</t>
  </si>
  <si>
    <t>Artichoke husk and waste</t>
  </si>
  <si>
    <t>Ash tree wood</t>
  </si>
  <si>
    <t>Aubergine plant</t>
  </si>
  <si>
    <t>Bamboo branches</t>
  </si>
  <si>
    <t>Bamboo wood</t>
  </si>
  <si>
    <t>Banana peel</t>
  </si>
  <si>
    <t>Barley grain</t>
  </si>
  <si>
    <t>Barley straw</t>
  </si>
  <si>
    <t>Bean husk</t>
  </si>
  <si>
    <t>Beetroot pellets</t>
  </si>
  <si>
    <t>Biomass mixb</t>
  </si>
  <si>
    <t>Black poplar bark</t>
  </si>
  <si>
    <t>Black poplar branches</t>
  </si>
  <si>
    <t>Black poplar leaves</t>
  </si>
  <si>
    <t>Black poplar wood</t>
  </si>
  <si>
    <t>Black sesame residue</t>
  </si>
  <si>
    <t>Brewer's spent grain</t>
  </si>
  <si>
    <t>Briquette</t>
  </si>
  <si>
    <t>Broad bean husk</t>
  </si>
  <si>
    <t>Building wastes chips</t>
  </si>
  <si>
    <t>Cacao husk</t>
  </si>
  <si>
    <t>Cacao shells</t>
  </si>
  <si>
    <t>Casuarina equisetifolia leaf</t>
  </si>
  <si>
    <t>Cherry stone</t>
  </si>
  <si>
    <t>Cherry tree branches</t>
  </si>
  <si>
    <t>Cherry tree leaves</t>
  </si>
  <si>
    <t>Chestnut shell</t>
  </si>
  <si>
    <t>Chestnut tree chips</t>
  </si>
  <si>
    <t>Chestnut tree leaves</t>
  </si>
  <si>
    <t>Chestnut tree shaving</t>
  </si>
  <si>
    <t>Chickpea husk</t>
  </si>
  <si>
    <t>Cocoa beans husk</t>
  </si>
  <si>
    <t>Coconut coir</t>
  </si>
  <si>
    <t>Coconut shell</t>
  </si>
  <si>
    <t>Coconut shells</t>
  </si>
  <si>
    <t>Coffe husk</t>
  </si>
  <si>
    <t>Coffee husk</t>
  </si>
  <si>
    <t>Corn stover</t>
  </si>
  <si>
    <t>Corn straw</t>
  </si>
  <si>
    <t>Corncob</t>
  </si>
  <si>
    <t>Cornelian cherry stone</t>
  </si>
  <si>
    <t>Cornstalk</t>
  </si>
  <si>
    <t>Cotton gin waste</t>
  </si>
  <si>
    <t>Cotton residue</t>
  </si>
  <si>
    <t>Cotton stalk</t>
  </si>
  <si>
    <t>Cottonseed cake</t>
  </si>
  <si>
    <t>Cypress fruit</t>
  </si>
  <si>
    <t>Damson plum stone</t>
  </si>
  <si>
    <t>Daphne</t>
  </si>
  <si>
    <t>Date stone</t>
  </si>
  <si>
    <t>Dried grains – solubles</t>
  </si>
  <si>
    <t>Esparto plant</t>
  </si>
  <si>
    <t>Eucalyptus bark</t>
  </si>
  <si>
    <t>Eucalyptus chips</t>
  </si>
  <si>
    <t>Eucalyptus fruit</t>
  </si>
  <si>
    <t>Feijoa leaves</t>
  </si>
  <si>
    <t>Flos lavandulae romanae</t>
  </si>
  <si>
    <t>Forest residue</t>
  </si>
  <si>
    <t>Gorse</t>
  </si>
  <si>
    <t>Grape seed</t>
  </si>
  <si>
    <t>Grapevine branches</t>
  </si>
  <si>
    <t>Grapevine waste</t>
  </si>
  <si>
    <t>Green bean stem and husk</t>
  </si>
  <si>
    <t>Hazelnut and alder chips</t>
  </si>
  <si>
    <t>Hazelnut shell</t>
  </si>
  <si>
    <t>Hazelnut tree leaves</t>
  </si>
  <si>
    <t>Hemp</t>
  </si>
  <si>
    <t>Hemp fiber</t>
  </si>
  <si>
    <t>Holm oak branch chips</t>
  </si>
  <si>
    <t>Horse chestnut burr</t>
  </si>
  <si>
    <t>Horse chestnut tree branch</t>
  </si>
  <si>
    <t>Hybrid poplar</t>
  </si>
  <si>
    <t>Jute stick</t>
  </si>
  <si>
    <t>Kiwi branches</t>
  </si>
  <si>
    <t>Lantana Camara leaf</t>
  </si>
  <si>
    <t>Lemon grass</t>
  </si>
  <si>
    <t>Lemon myrtle</t>
  </si>
  <si>
    <t>Lemon rind</t>
  </si>
  <si>
    <t>Lemon tree branches</t>
  </si>
  <si>
    <t>Locust bean</t>
  </si>
  <si>
    <t>Maize grain</t>
  </si>
  <si>
    <t>Mango endocarp</t>
  </si>
  <si>
    <t>Medlar tree branches</t>
  </si>
  <si>
    <t>Melon plant</t>
  </si>
  <si>
    <t>Menthol mint residue</t>
  </si>
  <si>
    <t>Mimosa branches</t>
  </si>
  <si>
    <t>Nectarine stone</t>
  </si>
  <si>
    <t>Oak acorn</t>
  </si>
  <si>
    <t>Oak tree branches</t>
  </si>
  <si>
    <t>Oak tree leaves</t>
  </si>
  <si>
    <t>Oak tree pruning</t>
  </si>
  <si>
    <t>Oak wood</t>
  </si>
  <si>
    <t>Oak wood (large branch)</t>
  </si>
  <si>
    <t>Oak wood (medium branch)</t>
  </si>
  <si>
    <t>Oak wood (small branch)</t>
  </si>
  <si>
    <t>Oats and vetch</t>
  </si>
  <si>
    <t>Oats bran</t>
  </si>
  <si>
    <t>Oil palm fruit bunch</t>
  </si>
  <si>
    <t>Olive cake</t>
  </si>
  <si>
    <t>Olive kernel</t>
  </si>
  <si>
    <t>Olive kernel shell</t>
  </si>
  <si>
    <t>Olive stones</t>
  </si>
  <si>
    <t>Olive tree pruning</t>
  </si>
  <si>
    <t>Orange peel</t>
  </si>
  <si>
    <t>Orange residue</t>
  </si>
  <si>
    <t>Orange tree branches</t>
  </si>
  <si>
    <t>Orange tree leaves</t>
  </si>
  <si>
    <t>Palm empty fruit</t>
  </si>
  <si>
    <t>Palm kernel shell</t>
  </si>
  <si>
    <t>Palm kernels</t>
  </si>
  <si>
    <t>Pea husk</t>
  </si>
  <si>
    <t>Pea plant waste</t>
  </si>
  <si>
    <t>Pea stem</t>
  </si>
  <si>
    <t>Peach pits</t>
  </si>
  <si>
    <t>Peach pulp</t>
  </si>
  <si>
    <t>Peach stone</t>
  </si>
  <si>
    <t>Peach tree leaves</t>
  </si>
  <si>
    <t>Peanut husk</t>
  </si>
  <si>
    <t>Peanut shell</t>
  </si>
  <si>
    <t>Pepper plant</t>
  </si>
  <si>
    <t>Pepper plant waste</t>
  </si>
  <si>
    <t>Pine and eucalyptus chips</t>
  </si>
  <si>
    <t>Pine and pine apple leaf pellets</t>
  </si>
  <si>
    <t>Pine chips</t>
  </si>
  <si>
    <t>Pine cone</t>
  </si>
  <si>
    <t>Pine cone leaf</t>
  </si>
  <si>
    <t>Pine kernel shell</t>
  </si>
  <si>
    <t>Pine pellets</t>
  </si>
  <si>
    <t>Pine shaving</t>
  </si>
  <si>
    <t>Pine wood</t>
  </si>
  <si>
    <t>Pinne cone heart</t>
  </si>
  <si>
    <t>Pistachio shell</t>
  </si>
  <si>
    <t>Pistachio soft shell</t>
  </si>
  <si>
    <t>Plum stone</t>
  </si>
  <si>
    <t>Pomegranate peel</t>
  </si>
  <si>
    <t>Pomegranate seeds</t>
  </si>
  <si>
    <t>Ponkan peel</t>
  </si>
  <si>
    <t>Potatoe plant waste</t>
  </si>
  <si>
    <t>Prune pits</t>
  </si>
  <si>
    <t>Rape straw</t>
  </si>
  <si>
    <t>Red lentil hull</t>
  </si>
  <si>
    <t>Reed</t>
  </si>
  <si>
    <t>Reed canary grass</t>
  </si>
  <si>
    <t>Rice husk</t>
  </si>
  <si>
    <t>Rice straw</t>
  </si>
  <si>
    <t>Robinia pseudoacacia wood</t>
  </si>
  <si>
    <t>Rye grain</t>
  </si>
  <si>
    <t>Rye straw</t>
  </si>
  <si>
    <t>Sainfoin</t>
  </si>
  <si>
    <t>Sawdust</t>
  </si>
  <si>
    <t>Shea meal</t>
  </si>
  <si>
    <t>Sorghum</t>
  </si>
  <si>
    <t>Sour cherry stem</t>
  </si>
  <si>
    <t>Sour cherry stone</t>
  </si>
  <si>
    <t>Soya grain</t>
  </si>
  <si>
    <t>Soybean residue</t>
  </si>
  <si>
    <t>Straw pellets (grass)</t>
  </si>
  <si>
    <t>Sugar cane straw</t>
  </si>
  <si>
    <t>Sugarcane bagasse</t>
  </si>
  <si>
    <t>Sunflower Seed husk</t>
  </si>
  <si>
    <t>Sunflower seed shell</t>
  </si>
  <si>
    <t>Sunflower stem</t>
  </si>
  <si>
    <t>Sunflower stem and stalk</t>
  </si>
  <si>
    <t>Switch grass</t>
  </si>
  <si>
    <t>Tea caffeine</t>
  </si>
  <si>
    <t>Tea waste</t>
  </si>
  <si>
    <t>Thyme</t>
  </si>
  <si>
    <t>Tobacco waste</t>
  </si>
  <si>
    <t>Tomato plant</t>
  </si>
  <si>
    <t>Tomato plant waste</t>
  </si>
  <si>
    <t>Vine orujillo</t>
  </si>
  <si>
    <t>Vine shoot chips</t>
  </si>
  <si>
    <t>Vine shoot waste</t>
  </si>
  <si>
    <t>Walnut shell</t>
  </si>
  <si>
    <t>Watermelon plant</t>
  </si>
  <si>
    <t>Wet grains</t>
  </si>
  <si>
    <t>Wheat bran</t>
  </si>
  <si>
    <t>Wheat grain</t>
  </si>
  <si>
    <t>Wheat straw</t>
  </si>
  <si>
    <t>Willow wood</t>
  </si>
  <si>
    <t>Wood chips</t>
  </si>
  <si>
    <t>Wood pellets</t>
  </si>
  <si>
    <t>Wood sawdust</t>
  </si>
  <si>
    <t>Apple pomace</t>
  </si>
  <si>
    <t>Coffee pulp and outer skin</t>
  </si>
  <si>
    <t>Pineapple peel</t>
  </si>
  <si>
    <t>Açai seed</t>
  </si>
  <si>
    <t>Avocado seed</t>
  </si>
  <si>
    <t>Coconut fiber/husk</t>
  </si>
  <si>
    <t>Coffee husk (parchment)</t>
  </si>
  <si>
    <t>Coffee silverskin</t>
  </si>
  <si>
    <t>Hazelnut seed</t>
  </si>
  <si>
    <t>Olive stone</t>
  </si>
  <si>
    <t>Andean blackberry pulp (spent)</t>
  </si>
  <si>
    <t>Grape pomace</t>
  </si>
  <si>
    <t>Papaya waste</t>
  </si>
  <si>
    <t>Tomato pomace</t>
  </si>
  <si>
    <t>Cellulose</t>
  </si>
  <si>
    <t>Hemicellulose</t>
  </si>
  <si>
    <t>Lignin</t>
  </si>
  <si>
    <t>Pectin</t>
  </si>
  <si>
    <t>Extractives</t>
  </si>
  <si>
    <t>Protein</t>
  </si>
  <si>
    <t>https://doi.org/10.1016/j.wasman.2016.03.028</t>
  </si>
  <si>
    <t>Supporting reference 1</t>
  </si>
  <si>
    <t>Supporting reference 2</t>
  </si>
  <si>
    <t xml:space="preserve">https://doi.org/10.1016/j.eng.2018.11.036 </t>
  </si>
  <si>
    <t>https://doi.org/10.1016/j.wasman.2011.02.007</t>
  </si>
  <si>
    <t>https://doi.org/10.1016/j.tsep.2017.12.011</t>
  </si>
  <si>
    <t xml:space="preserve">https://doi.org/10.1016/j.supflu.2018.03.015 </t>
  </si>
  <si>
    <t xml:space="preserve"> https://doi.org/10.1016/j.renene.2016.02.059</t>
  </si>
  <si>
    <t xml:space="preserve">https://doi.org/10.1016/j.biortech.2017.08.094 </t>
  </si>
  <si>
    <t>https://doi.org/10.1016/j.lwt.2019.05.082</t>
  </si>
  <si>
    <t>https://doi.org/10.1016/j.fbp.2019.06.012</t>
  </si>
  <si>
    <t xml:space="preserve">https://doi.org/10.1016/j.indcrop.2018.12.091 </t>
  </si>
  <si>
    <t xml:space="preserve">https://doi.org/10.1007/s11947-014-1349-z </t>
  </si>
  <si>
    <t>https://doi.org/10.1016/j.rser.2019.05.040</t>
  </si>
  <si>
    <t xml:space="preserve"> https://doi.org/10.1016/j.renene.2020.05.113</t>
  </si>
  <si>
    <t xml:space="preserve">https://doi.org/10.1016/j.carbpol.2017.06.109 </t>
  </si>
  <si>
    <t>https://doi.org/10.1016/j.btre.2019.e00361</t>
  </si>
  <si>
    <t xml:space="preserve">https://doi.org/10.1007/s00253-017-8522-z </t>
  </si>
  <si>
    <t>https://doi.org/10.1016/j.biombioe.2020.105785</t>
  </si>
  <si>
    <t xml:space="preserve">https://doi.org/10.1016/j.biortech.2014.06.067 </t>
  </si>
  <si>
    <t>https://doi.org/10.1016/j.biortech.2016.06.136</t>
  </si>
  <si>
    <t xml:space="preserve">https://doi.org/10.1021/acssuschemeng.8b03136 </t>
  </si>
  <si>
    <t xml:space="preserve">https://doi.org/10.1016/j.foodres.2018.10.083 </t>
  </si>
  <si>
    <t>https://doi.org/10.1016/j.wasman.2016.02.028</t>
  </si>
  <si>
    <t xml:space="preserve">https://doi.org/10.1016/j.fbio.2018.10.013 </t>
  </si>
  <si>
    <t>https://doi.org/10.1016/j.biortech.2008.12.052</t>
  </si>
  <si>
    <t xml:space="preserve">https://doi.org/10.5071/26thEUBCE2018-1AV.2.18 </t>
  </si>
  <si>
    <t xml:space="preserve">https://doi.org/10.1016/j.wasman.2017.07.003 </t>
  </si>
  <si>
    <t xml:space="preserve">https://doi.org/10.1016/j.renene.2016.02.059 </t>
  </si>
  <si>
    <t>https://doi.org/10.1016/j.biortech.2006.05.014</t>
  </si>
  <si>
    <t>Supporting reference 3</t>
  </si>
  <si>
    <t>Supporting reference 4</t>
  </si>
  <si>
    <t>Dragon fruit peel</t>
  </si>
  <si>
    <t>Goldenberry residue</t>
  </si>
  <si>
    <t>Mango peel</t>
  </si>
  <si>
    <t>Mango seed</t>
  </si>
  <si>
    <t>Mango husk</t>
  </si>
  <si>
    <t>Passion fruit (Purple)</t>
  </si>
  <si>
    <t>Peach palm peel (cooked)</t>
  </si>
  <si>
    <t>Peach palm seed (cooked)</t>
  </si>
  <si>
    <t xml:space="preserve"> https://doi.org/10.5071/27THEUBCE2019-3CV.5.10</t>
  </si>
  <si>
    <t xml:space="preserve"> https://doi.org/10.5071/29thEUBCE2021-3BO.9.2</t>
  </si>
  <si>
    <t xml:space="preserve"> https://doi.org/10.5071/29thEUBCE2021-3BV.8.1</t>
  </si>
  <si>
    <t xml:space="preserve">https://doi.org/10.1021/jf102188k </t>
  </si>
  <si>
    <t xml:space="preserve">https://doi.org/10.1016/j.biortech.2020.123297 </t>
  </si>
  <si>
    <t>https://doi.org/10.1016/0141-4607(86)90134-4</t>
  </si>
  <si>
    <t xml:space="preserve">https://doi.org/10.1016/j.jece.2017.12.038 </t>
  </si>
  <si>
    <t xml:space="preserve">https://doi.org/10.1016/j.carbpol.2014.07.052 </t>
  </si>
  <si>
    <t>https://doi.org/10.1016/j.biortech.2013.12.113</t>
  </si>
  <si>
    <t>https://doi.org/10.1016/j.biortech.2011.02.049</t>
  </si>
  <si>
    <t>Corn fiber</t>
  </si>
  <si>
    <t>Corn cobs</t>
  </si>
  <si>
    <t>Potato peel</t>
  </si>
  <si>
    <t>https://doi.org/10.1016/j.wasman.2015.08.010</t>
  </si>
  <si>
    <t>https://doi.org/10.1016/j.biortech.2018.01.041</t>
  </si>
  <si>
    <t>Deffated grape seeds</t>
  </si>
  <si>
    <t>Coconut husk</t>
  </si>
  <si>
    <t>Pressed palm fiber</t>
  </si>
  <si>
    <t>Sugarcane straw</t>
  </si>
  <si>
    <t>Pine sawdust</t>
  </si>
  <si>
    <t>https://doi.org/10.1016/j.biortech.2012.12.030</t>
  </si>
  <si>
    <t>https://doi.org/10.1016/j.indcrop.2011.07.010</t>
  </si>
  <si>
    <t>https://doi.org/10.1016/j.biombioe.2010.10.018</t>
  </si>
  <si>
    <t>https://doi.org/10.1016/j.biombioe.2011.10.033</t>
  </si>
  <si>
    <t>https://doi.org/10.1016/j.enzmictec.2009.10.016</t>
  </si>
  <si>
    <t>https://doi.org/10.1016/j.biortech.2017.08.110</t>
  </si>
  <si>
    <t>https://doi.org/10.1617/s11527-009-9565-0</t>
  </si>
  <si>
    <t>https://doi.org/10.1021/jf034974x</t>
  </si>
  <si>
    <t xml:space="preserve">Spent Coffee ground </t>
  </si>
  <si>
    <t>https://doi.org/10.1016/j.biombioe.2015.03.004</t>
  </si>
  <si>
    <t>https://doi.org/10.1016/j.biombioe.2015.12.005</t>
  </si>
  <si>
    <t>http://dx.doi.org/10.2139/ssrn.3907248</t>
  </si>
  <si>
    <t>Cashew apple bagasse (orange)</t>
  </si>
  <si>
    <t>Cashew apple bagasse (yellow)</t>
  </si>
  <si>
    <t>Prickly pear cladoes</t>
  </si>
  <si>
    <t>https://doi.org/10.1007/s11274-014-1745-6</t>
  </si>
  <si>
    <t xml:space="preserve">Sorghum stalk </t>
  </si>
  <si>
    <t>Mustard stalk</t>
  </si>
  <si>
    <t>Jatropha pruning</t>
  </si>
  <si>
    <t>https://doi.org/10.1021/ef5027373</t>
  </si>
  <si>
    <t>https://doi.org/10.1016/j.biortech.2020.123884</t>
  </si>
  <si>
    <t>https://doi.org/10.1007/s13399-018-0357-z</t>
  </si>
  <si>
    <t>https://doi.org/10.1016/j.biombioe.2017.09.019</t>
  </si>
  <si>
    <t>Eucalyptus sawdust</t>
  </si>
  <si>
    <t>https://doi.org/10.1016/j.carbpol.2015.12.004</t>
  </si>
  <si>
    <t>Spruce-pine-fir sawdust</t>
  </si>
  <si>
    <t>https://doi.org/10.1016/j.energy.2019.116306</t>
  </si>
  <si>
    <t>Poplar sawdust</t>
  </si>
  <si>
    <t>https://doi.org/10.1016/j.biortech.2012.11.125</t>
  </si>
  <si>
    <t>Peach endocarp (pit)</t>
  </si>
  <si>
    <t>Avocado peel</t>
  </si>
  <si>
    <t>https://doi.org/10.3390/foods_2020-07750</t>
  </si>
  <si>
    <t>https://doi.org/10.1016/j.biortech.2021.126060</t>
  </si>
  <si>
    <t>Agave bagasse (tequilana)</t>
  </si>
  <si>
    <t>Agave leaves (tequilana)</t>
  </si>
  <si>
    <t>Agave bagasse (salmiana)</t>
  </si>
  <si>
    <t>Agave leaves (salmiana)</t>
  </si>
  <si>
    <t>https://doi.org/10.1186/s13068-017-0995-6</t>
  </si>
  <si>
    <t>Agave leaves (americana)</t>
  </si>
  <si>
    <t>Agave heart (americana)</t>
  </si>
  <si>
    <t>pectina</t>
  </si>
  <si>
    <t>https://doi.org/10.1039/C2RA20557B</t>
  </si>
  <si>
    <t xml:space="preserve">Agave bagasse </t>
  </si>
  <si>
    <t>https://doi.org/10.1016/j.apenergy.2013.07.036</t>
  </si>
  <si>
    <t>https://doi.org/10.1371/journal.pone.0135382</t>
  </si>
  <si>
    <t>https://doi.org/10.1016/j.biortech.2018.03.135</t>
  </si>
  <si>
    <t>https://doi.org/10.1016/j.wasman.2018.07.044</t>
  </si>
  <si>
    <t>https://doi.org/10.1016/j.bcdf.2020.100234</t>
  </si>
  <si>
    <t>https://doi.org/10.1021/jf102188k</t>
  </si>
  <si>
    <t>https://doi.org/10.1016/j.carbpol.2018.03.022</t>
  </si>
  <si>
    <t>https://doi.org/10.1016/j.biortech.2018.05.108</t>
  </si>
  <si>
    <t>https://doi.org/10.1016/j.biortech.2020.124348</t>
  </si>
  <si>
    <t>https://doi.org/10.1016/j.apenergy.2020.114493</t>
  </si>
  <si>
    <t>https://doi.org/10.1016/j.foodchem.2018.07.080</t>
  </si>
  <si>
    <t>Lemon residue</t>
  </si>
  <si>
    <t>Avocado residue</t>
  </si>
  <si>
    <t>Peach palm residue</t>
  </si>
  <si>
    <t>To be published</t>
  </si>
  <si>
    <t>Banana pseudostem pulp</t>
  </si>
  <si>
    <t>https://doi.org/10.1016/j.wasman.2020.09.034</t>
  </si>
  <si>
    <t>https://doi.org/10.1080/15440478.2011.601614</t>
  </si>
  <si>
    <t>https://doi.org/10.1016/j.indcrop.2014.09.020</t>
  </si>
  <si>
    <t>https://doi.org/10.1021/acssuschemeng.6b02892</t>
  </si>
  <si>
    <t xml:space="preserve">Banana pseudostem </t>
  </si>
  <si>
    <t>Banana Rachis</t>
  </si>
  <si>
    <t>https://doi.org/10.1002/jctb.5239</t>
  </si>
  <si>
    <t>https://doi.org/10.1007/s12649-015-9455-3</t>
  </si>
  <si>
    <t>Banana leaves</t>
  </si>
  <si>
    <t>Ginkgo biloba leaves</t>
  </si>
  <si>
    <t>Ginkgo biloba leave residues</t>
  </si>
  <si>
    <t>Banana peel (ripened)</t>
  </si>
  <si>
    <t xml:space="preserve"> https://doi.org/10.1016/j.biortech.2006.05.014</t>
  </si>
  <si>
    <t>https://doi.org/10.1007/s12649-014-9317-4</t>
  </si>
  <si>
    <t>https://doi.org/10.1016/j.indcrop.2019.03.060</t>
  </si>
  <si>
    <t>https://doi.org/10.1016/j.renene.2020.05.108</t>
  </si>
  <si>
    <t>https://doi.org/10.1016/j.fbp.2018.08.006</t>
  </si>
  <si>
    <t xml:space="preserve">Orange waste </t>
  </si>
  <si>
    <t>https://doi.org/10.1016/j.jece.2020.104035</t>
  </si>
  <si>
    <t>https://doi.org/10.1016/j.wasman.2020.08.032</t>
  </si>
  <si>
    <t>Almond hull</t>
  </si>
  <si>
    <t>Olive pomace</t>
  </si>
  <si>
    <t>Date kernels</t>
  </si>
  <si>
    <t>https://doi.org/10.4236/fns.2020.116034</t>
  </si>
  <si>
    <t>Artichoke Stems and Leaves</t>
  </si>
  <si>
    <t>Sea balls (Aegagropila)</t>
  </si>
  <si>
    <t>Posidonia Leaves</t>
  </si>
  <si>
    <t>Sea lettuce (Ulva Lactuca)</t>
  </si>
  <si>
    <t>Esparto/Alfa grass (Alfa stipa)</t>
  </si>
  <si>
    <t>https://doi.org/10.1016/j.compositesa.2019.105677</t>
  </si>
  <si>
    <t>Marian thistle (Silybum marianum) </t>
  </si>
  <si>
    <t>Spurge</t>
  </si>
  <si>
    <t>Speedwell (Veronica arvensis)</t>
  </si>
  <si>
    <t>Quackgrass (Elymus repens)</t>
  </si>
  <si>
    <t>Wild chamomile (Matricaria recutita)</t>
  </si>
  <si>
    <t>Elephant grass</t>
  </si>
  <si>
    <t>https://doi.org/10.1016/j.indcrop.2015.08.051</t>
  </si>
  <si>
    <t>https://doi.org/10.1016/j.enconman.2014.02.071</t>
  </si>
  <si>
    <t>Red macroalgae residue (Gelidium sesquipedale)</t>
  </si>
  <si>
    <t>Red macroalgae (Gelidium sesquipedale)</t>
  </si>
  <si>
    <t>https://doi.org/10.1016/j.jece.2021.106768</t>
  </si>
  <si>
    <t>https://doi.org/10.1016/j.btre.2021.e00643</t>
  </si>
  <si>
    <t>Date stones</t>
  </si>
  <si>
    <t>https://doi.org/10.1016/j.fuel.2017.08.059</t>
  </si>
  <si>
    <t>https://doi.org/10.1016/j.bcab.2017.12.003</t>
  </si>
  <si>
    <t>Hazelnut pruning residues</t>
  </si>
  <si>
    <t>Hazelnut cuticle</t>
  </si>
  <si>
    <t>https://doi.org/10.1016/j.jaap.2017.07.019</t>
  </si>
  <si>
    <t>https://doi.org/10.1016/j.biortech.2017.08.012</t>
  </si>
  <si>
    <t>https://doi.org/10.1016/j.scitotenv.2020.142800</t>
  </si>
  <si>
    <t>Mango seed shell</t>
  </si>
  <si>
    <t>https://doi.org/10.1016/j.carbpol.2020.117274</t>
  </si>
  <si>
    <t>Exhausted olive pomace</t>
  </si>
  <si>
    <t>https://doi.org/10.1016/j.jiec.2021.01.042</t>
  </si>
  <si>
    <t>https://doi.org/10.1016/j.foodchem.2021.129264</t>
  </si>
  <si>
    <t>https://doi.org/10.1016/j.seppur.2013.02.015</t>
  </si>
  <si>
    <t>https://doi.org/10.1016/j.biortech.2020.124167</t>
  </si>
  <si>
    <t>Açai pulp</t>
  </si>
  <si>
    <t>Açai slurry</t>
  </si>
  <si>
    <t>https://doi.org/10.1016/j.cep.2020.108269</t>
  </si>
  <si>
    <t>Rockrose (Cistus ladanifer)</t>
  </si>
  <si>
    <t>https://doi.org/10.1016/j.bej.2015.04.009</t>
  </si>
  <si>
    <t>https://doi.org/10.1016/j.cattod.2013.10.065</t>
  </si>
  <si>
    <t>Grape pomace/seeds</t>
  </si>
  <si>
    <t>Peach kernel</t>
  </si>
  <si>
    <t>https://doi.org/10.1016/j.scitotenv.2018.07.155</t>
  </si>
  <si>
    <t>Olive mill leaves</t>
  </si>
  <si>
    <t>https://doi.org/10.1016/j.foodhyd.2015.03.030</t>
  </si>
  <si>
    <t>https://doi.org/10.3390/biology10090860</t>
  </si>
  <si>
    <t>https://doi.org/10.1016/j.indcrop.2020.112279</t>
  </si>
  <si>
    <t>https://doi.org/10.1016/j.foodchem.2020.126218</t>
  </si>
  <si>
    <t>https://doi.org/10.1016/j.jclepro.2018.06.062</t>
  </si>
  <si>
    <t>Agave stems</t>
  </si>
  <si>
    <t>https://doi.org/10.1016/j.biortech.2020.124099</t>
  </si>
  <si>
    <t>https://doi.org/10.1016/j.renene.2019.12.030</t>
  </si>
  <si>
    <t>Safflower straw</t>
  </si>
  <si>
    <t>https://doi.org/10.1016/j.renene.2020.01.049</t>
  </si>
  <si>
    <t>https://doi.org/10.1016/j.agwat.2016.04.010</t>
  </si>
  <si>
    <t>Oil palm empty fruit bunches</t>
  </si>
  <si>
    <t>https://doi.org/10.1016/j.biortech.2013.10.114</t>
  </si>
  <si>
    <t>https://doi.org/10.1016/j.indcrop.2013.06.018</t>
  </si>
  <si>
    <t>https://doi.org/10.1016/j.cej.2019.03.032</t>
  </si>
  <si>
    <t>https://doi.org/10.1016/j.renene.2020.05.130</t>
  </si>
  <si>
    <t>https://doi.org/10.1016/j.fuel.2011.12.029</t>
  </si>
  <si>
    <t>Eucalyptus trunks wood</t>
  </si>
  <si>
    <t>https://doi.org/10.1016/j.enconman.2017.06.010</t>
  </si>
  <si>
    <t>https://doi.org/10.1016/j.renene.2020.01.120</t>
  </si>
  <si>
    <t>Nettle (Urtica dioca L.)</t>
  </si>
  <si>
    <t>https://doi.org/10.1016/j.jece.2017.12.038</t>
  </si>
  <si>
    <t>https://doi.org/10.1016/j.renene.2020.05.085</t>
  </si>
  <si>
    <t>Miscanthus giganteus</t>
  </si>
  <si>
    <t>https://doi.org/10.1016/j.biortech.2018.01.135</t>
  </si>
  <si>
    <t>https://doi.org/10.3390/molecules26020254</t>
  </si>
  <si>
    <t>https://doi.org/10.1016/j.indcrop.2018.02.061</t>
  </si>
  <si>
    <t>https://doi.org/10.1016/j.jenvman.2013.02.054</t>
  </si>
  <si>
    <t>https://doi.org/10.1016/j.supflu.2018.11.019</t>
  </si>
  <si>
    <t>Parthenium hysterophorus</t>
  </si>
  <si>
    <t xml:space="preserve">Green coffee powder </t>
  </si>
  <si>
    <t>Defatted coffee cake</t>
  </si>
  <si>
    <t>https://doi.org/10.1016/j.biortech.2019.121611</t>
  </si>
  <si>
    <t>https://doi.org/10.1016/j.supflu.2016.10.015</t>
  </si>
  <si>
    <t>https://doi.org/10.1016/j.renene.2021.05.093</t>
  </si>
  <si>
    <t>Vine shoots</t>
  </si>
  <si>
    <t>https://doi.org/10.1016/j.biombioe.2017.06.022</t>
  </si>
  <si>
    <t>Spent castor cake</t>
  </si>
  <si>
    <t>Castor stalks</t>
  </si>
  <si>
    <t>Discarded carrots</t>
  </si>
  <si>
    <t>https://doi.org/10.1016/j.jclepro.2020.125179</t>
  </si>
  <si>
    <t>https://doi.org/10.1016/j.biombioe.2021.106271</t>
  </si>
  <si>
    <t>https://doi.org/10.1016/j.biombioe.2014.10.027</t>
  </si>
  <si>
    <t>https://doi.org/10.1016/j.foodres.2021.110529</t>
  </si>
  <si>
    <t>https://doi.org/10.1016/j.indcrop.2018.04.076</t>
  </si>
  <si>
    <t>https://doi.org/10.1016/j.enconman.2018.12.078</t>
  </si>
  <si>
    <t>https://doi.org/10.1016/j.ijhydene.2017.08.185</t>
  </si>
  <si>
    <t>https://doi.org/10.1016/j.procbio.2010.04.017</t>
  </si>
  <si>
    <t>https://doi.org/10.1016/j.biortech.2017.07.072</t>
  </si>
  <si>
    <t>https://doi.org/10.1016/j.biortech.2012.07.066</t>
  </si>
  <si>
    <t xml:space="preserve">Energy (sugar) cane </t>
  </si>
  <si>
    <t>https://doi.org/10.1016/j.biombioe.2017.12.005</t>
  </si>
  <si>
    <t>Standard Reference Materials From Idaho National Laboratory's Biomass Feedstock Library (https://bioenergylibrary.inl.gov/Sample/BiomassInfo.aspx).</t>
  </si>
  <si>
    <t>Lodgepole pine</t>
  </si>
  <si>
    <t>Swtichgrass</t>
  </si>
  <si>
    <t>Hybryd poplar</t>
  </si>
  <si>
    <t>https://doi.org/10.1016/B978-0-12-815605-6.00002-0</t>
  </si>
  <si>
    <t>Hemp hurd</t>
  </si>
  <si>
    <t>https://doi.org/10.1016/j.indcrop.2021.113818</t>
  </si>
  <si>
    <t>https://doi.org/10.1016/j.energy.2015.08.064</t>
  </si>
  <si>
    <t>Aspen</t>
  </si>
  <si>
    <t>https://doi.org/10.1016/j.biombioe.2008.05.007</t>
  </si>
  <si>
    <t>https://doi.org/10.1016/j.jclepro.2019.117859</t>
  </si>
  <si>
    <t>https://doi.org/10.1016/j.fbio.2021.101374</t>
  </si>
  <si>
    <t>Destarched wheat bran</t>
  </si>
  <si>
    <t>Bamboo</t>
  </si>
  <si>
    <t>https://doi.org/10.1016/j.energy.2020.117156</t>
  </si>
  <si>
    <t>https://doi.org/10.1016/j.jiec.2021.07.020</t>
  </si>
  <si>
    <t>https://doi.org/10.1016/j.indcrop.2019.111960</t>
  </si>
  <si>
    <t>https://doi.org/10.1016/j.indcrop.2018.09.017</t>
  </si>
  <si>
    <t>https://doi.org/10.1016/j.biortech.2015.03.012</t>
  </si>
  <si>
    <t>https://doi.org/10.1016/j.fuproc.2015.08.034</t>
  </si>
  <si>
    <t>Pinewood</t>
  </si>
  <si>
    <t>Beechwood</t>
  </si>
  <si>
    <t>Alfalfa straw</t>
  </si>
  <si>
    <t>Grape stalks</t>
  </si>
  <si>
    <t>https://doi.org/10.1016/j.indcrop.2021.113578</t>
  </si>
  <si>
    <t>https://doi.org/10.1016/j.biteb.2021.100690</t>
  </si>
  <si>
    <t>https://doi.org/10.1016/j.biortech.2016.11.101</t>
  </si>
  <si>
    <t>https://doi.org/10.1016/j.supflu.2020.104916</t>
  </si>
  <si>
    <t>Giant reed</t>
  </si>
  <si>
    <t>https://doi.org/10.1016/j.biortech.2016.02.129</t>
  </si>
  <si>
    <t>Willow sawdust</t>
  </si>
  <si>
    <t>https://doi.org/10.1016/j.jenvman.2016.04.006</t>
  </si>
  <si>
    <t>https://doi.org/10.1016/j.enzmictec.2006.08.014</t>
  </si>
  <si>
    <t>https://doi.org/10.1016/j.fuel.2014.05.003</t>
  </si>
  <si>
    <t>Agave leaves</t>
  </si>
  <si>
    <t>https://doi.org/10.1016/j.indcrop.2016.02.011</t>
  </si>
  <si>
    <t>Saccharum biomass (stems and leaves) </t>
  </si>
  <si>
    <t>https://doi.org/10.1016/j.biortech.2010.02.036</t>
  </si>
  <si>
    <t>https://doi.org/10.1016/j.biombioe.2007.09.013</t>
  </si>
  <si>
    <t>Cotton stem</t>
  </si>
  <si>
    <t>https://doi.org/10.1016/j.psep.2017.07.019</t>
  </si>
  <si>
    <t>https://doi.org/10.1016/j.jobab.2021.04.001</t>
  </si>
  <si>
    <t>https://doi.org/10.1016/j.apenergy.2011.11.065</t>
  </si>
  <si>
    <t>Corn silage</t>
  </si>
  <si>
    <t>https://doi.org/10.1016/j.biombioe.2015.08.018</t>
  </si>
  <si>
    <t>https://doi.org/10.1016/j.biombioe.2018.12.013</t>
  </si>
  <si>
    <t>Acacia biomass</t>
  </si>
  <si>
    <t>https://doi.org/10.1016/j.fuel.2020.117943</t>
  </si>
  <si>
    <t>Oil palm decanter cake</t>
  </si>
  <si>
    <t>Oil palm mesocarp fiber</t>
  </si>
  <si>
    <t>https://doi.org/10.1016/j.biteb.2021.100833</t>
  </si>
  <si>
    <t>https://doi.org/10.1016/j.biortech.2015.06.146</t>
  </si>
  <si>
    <t>Lupin hulls</t>
  </si>
  <si>
    <t>https://doi.org/10.1016/j.indcrop.2021.114253</t>
  </si>
  <si>
    <t>https://doi.org/10.1016/j.indcrop.2019.03.059</t>
  </si>
  <si>
    <t>https://doi.org/10.1016/j.indcrop.2021.113800</t>
  </si>
  <si>
    <t>Switchgrass</t>
  </si>
  <si>
    <t>Eucalyptus wood chips</t>
  </si>
  <si>
    <t>https://doi.org/10.1016/j.energy.2018.03.085</t>
  </si>
  <si>
    <t>https://doi.org/10.1016/j.indcrop.2015.03.056</t>
  </si>
  <si>
    <t>https://doi.org/10.1016/j.indcrop.2015.03.009</t>
  </si>
  <si>
    <t>https://doi.org/10.1016/j.ijbiomac.2018.08.046</t>
  </si>
  <si>
    <t>Cotton gin trash</t>
  </si>
  <si>
    <t>https://doi.org/10.1016/j.biteb.2018.09.010</t>
  </si>
  <si>
    <t>Rapeseed meal</t>
  </si>
  <si>
    <t>https://doi.org/10.1016/j.bej.2019.107330</t>
  </si>
  <si>
    <t>Soybean hulls</t>
  </si>
  <si>
    <t>https://doi.org/10.1016/j.indcrop.2014.07.002</t>
  </si>
  <si>
    <t>Sugar beet pulp</t>
  </si>
  <si>
    <t>https://doi.org/10.1016/j.jclepro.2018.09.066</t>
  </si>
  <si>
    <t>Lemna biomass</t>
  </si>
  <si>
    <t>https://doi.org/10.1016/j.enconman.2018.10.106</t>
  </si>
  <si>
    <t>Rapeseed straw</t>
  </si>
  <si>
    <t>https://doi.org/10.1016/j.indcrop.2016.11.033</t>
  </si>
  <si>
    <t>Sunflower stalks</t>
  </si>
  <si>
    <t>https://doi.org/10.1016/j.biortech.2013.03.033</t>
  </si>
  <si>
    <t>https://doi.org/10.1016/j.jiec.2014.07.044</t>
  </si>
  <si>
    <t>Date predicels</t>
  </si>
  <si>
    <t>Date fibrilum</t>
  </si>
  <si>
    <t>Date petiole</t>
  </si>
  <si>
    <t>Date fruit bunch</t>
  </si>
  <si>
    <t>Date spathe</t>
  </si>
  <si>
    <t>Date palm</t>
  </si>
  <si>
    <t>Date palm mix</t>
  </si>
  <si>
    <t>https://doi.org/10.1016/j.eti.2020.101180</t>
  </si>
  <si>
    <t>Grass (Festulolium Hykor) - June cut</t>
  </si>
  <si>
    <t>Grass (Festulolium Hykor) - July cut</t>
  </si>
  <si>
    <t>Grass (Festulolium Hykor) - September cut</t>
  </si>
  <si>
    <t>Grass (Festulolium Hykor) - November cut</t>
  </si>
  <si>
    <t>https://doi.org/10.1016/j.biombioe.2013.08.015</t>
  </si>
  <si>
    <t>https://doi.org/10.1016/j.biombioe.2010.01.042</t>
  </si>
  <si>
    <t>https://doi.org/10.1016/j.renene.2013.07.011</t>
  </si>
  <si>
    <t>https://doi.org/10.1016/j.biteb.2021.100868</t>
  </si>
  <si>
    <t>Korean native kenaf</t>
  </si>
  <si>
    <t>https://doi.org/10.1016/j.indcrop.2019.112001</t>
  </si>
  <si>
    <t>Alamo switchgrass</t>
  </si>
  <si>
    <t>Shawnee switchgrass</t>
  </si>
  <si>
    <t>https://doi.org/10.1016/j.biortech.2011.11.034</t>
  </si>
  <si>
    <t>https://doi.org/10.1016/j.biortech.2011.06.023</t>
  </si>
  <si>
    <t>Yellow poplar sawdust</t>
  </si>
  <si>
    <t>https://doi.org/10.1016/j.biortech.2017.05.089</t>
  </si>
  <si>
    <t>https://doi.org/10.1016/j.procbio.2015.11.011</t>
  </si>
  <si>
    <t xml:space="preserve">Giant reed </t>
  </si>
  <si>
    <t>https://doi.org/10.1016/j.biortech.2017.05.131</t>
  </si>
  <si>
    <t>https://doi.org/10.1016/j.indcrop.2011.12.001</t>
  </si>
  <si>
    <t>Rye bran</t>
  </si>
  <si>
    <t>Oat bran</t>
  </si>
  <si>
    <t>https://doi.org/10.1016/j.foodhyd.2012.05.022</t>
  </si>
  <si>
    <t>https://doi.org/10.1016/j.biombioe.2013.04.005</t>
  </si>
  <si>
    <t>Paper mill sludge</t>
  </si>
  <si>
    <t>https://doi.org/10.1016/j.wasman.2021.05.008</t>
  </si>
  <si>
    <t>https://doi.org/10.1016/j.fuel.2020.119302</t>
  </si>
  <si>
    <t>Defatted grape seeds</t>
  </si>
  <si>
    <t>https://doi.org/10.1016/j.jclepro.2021.129110</t>
  </si>
  <si>
    <t>Maize</t>
  </si>
  <si>
    <t>Faba bean</t>
  </si>
  <si>
    <t>https://doi.org/10.1016/j.biombioe.2011.04.022</t>
  </si>
  <si>
    <t>https://doi.org/10.1016/j.biortech.2017.08.008</t>
  </si>
  <si>
    <t>https://doi.org/10.1016/j.indcrop.2020.112265</t>
  </si>
  <si>
    <t>Bamboo stems</t>
  </si>
  <si>
    <t>https://doi.org/10.1016/j.biortech.2018.07.005</t>
  </si>
  <si>
    <t>https://doi.org/10.1016/j.biortech.2019.01.017</t>
  </si>
  <si>
    <t>Bamboo culms</t>
  </si>
  <si>
    <t>White birch</t>
  </si>
  <si>
    <t>https://doi.org/10.1016/j.biortech.2018.06.039</t>
  </si>
  <si>
    <t>White sorghum bran</t>
  </si>
  <si>
    <t>Red sorghum bran</t>
  </si>
  <si>
    <t>https://doi.org/10.1016/j.bej.2019.107288</t>
  </si>
  <si>
    <t>https://doi.org/10.1016/j.biortech.2005.01.010</t>
  </si>
  <si>
    <t>https://doi.org/10.1016/j.biortech.2015.08.126</t>
  </si>
  <si>
    <t>https://doi.org/10.1016/j.biortech.2013.08.014</t>
  </si>
  <si>
    <t>Spruce chips</t>
  </si>
  <si>
    <t>Softwood biomass</t>
  </si>
  <si>
    <t>Oil palm empty fruit bunch</t>
  </si>
  <si>
    <t>Oil palm empty fruit bunch fibers</t>
  </si>
  <si>
    <t>https://doi.org/10.1016/j.biortech.2015.02.060</t>
  </si>
  <si>
    <t>https://doi.org/10.1016/j.jaap.2016.03.012</t>
  </si>
  <si>
    <t>https://doi.org/10.1016/j.biortech.2010.06.027</t>
  </si>
  <si>
    <t>https://doi.org/10.1016/j.biortech.2011.06.092</t>
  </si>
  <si>
    <t>https://doi.org/10.1016/j.biortech.2013.01.019</t>
  </si>
  <si>
    <t>https://doi.org/10.1016/j.foodchem.2016.10.130</t>
  </si>
  <si>
    <t xml:space="preserve">Phyllis2 (https://phyllis.nl/) </t>
  </si>
  <si>
    <t>Alfalfa seed straw</t>
  </si>
  <si>
    <t>Alfalfa stalks</t>
  </si>
  <si>
    <t>Cotton stalks</t>
  </si>
  <si>
    <t>Flax</t>
  </si>
  <si>
    <t>Flax shive (fiber)</t>
  </si>
  <si>
    <t>Flax stalk</t>
  </si>
  <si>
    <t>Lupin</t>
  </si>
  <si>
    <t>Gerbera</t>
  </si>
  <si>
    <t>Fresh hemp</t>
  </si>
  <si>
    <t>Hemp whole plant (Cannabis s.)</t>
  </si>
  <si>
    <t xml:space="preserve">Hemp </t>
  </si>
  <si>
    <t>Hemp silage</t>
  </si>
  <si>
    <t>Hemp seed</t>
  </si>
  <si>
    <t>Kenaf</t>
  </si>
  <si>
    <t>Miscanthus (fresh)</t>
  </si>
  <si>
    <t>Miscanthus silage</t>
  </si>
  <si>
    <t>Miscanthus grass</t>
  </si>
  <si>
    <t>Banagrass</t>
  </si>
  <si>
    <t>Grass</t>
  </si>
  <si>
    <t>Hay</t>
  </si>
  <si>
    <t>Bamboo (Bambusa vulgaris)</t>
  </si>
  <si>
    <t>Bamboo (Guadua Angustifolia)</t>
  </si>
  <si>
    <t>Bamboo sawdust</t>
  </si>
  <si>
    <t>Brown kelp</t>
  </si>
  <si>
    <t>Sugarcane trash pellets</t>
  </si>
  <si>
    <t>Cynara cardunculus (Cardoon)</t>
  </si>
  <si>
    <t>Thistle</t>
  </si>
  <si>
    <t>Tobacco (Burley)</t>
  </si>
  <si>
    <t>Water hyacinth</t>
  </si>
  <si>
    <t>Angar stalks (pigeon pea)</t>
  </si>
  <si>
    <t>Sugarbeet</t>
  </si>
  <si>
    <t>Sugarcane leaves</t>
  </si>
  <si>
    <t>Giant reed (Arundo donax)</t>
  </si>
  <si>
    <t>Reed canary grass leaves</t>
  </si>
  <si>
    <t>Reed canary grass stems</t>
  </si>
  <si>
    <t>Bean plant</t>
  </si>
  <si>
    <t>Brassica</t>
  </si>
  <si>
    <t>Courgette</t>
  </si>
  <si>
    <t>Cucumber</t>
  </si>
  <si>
    <t>Cucumber plant</t>
  </si>
  <si>
    <t>Grass pellets</t>
  </si>
  <si>
    <t>Verge grass</t>
  </si>
  <si>
    <t>Almond shells</t>
  </si>
  <si>
    <t>Almond shells (hulls)</t>
  </si>
  <si>
    <t>Cacao</t>
  </si>
  <si>
    <t>Cacao hulls</t>
  </si>
  <si>
    <t>Coconut fiber</t>
  </si>
  <si>
    <t>Coconut fiber dust</t>
  </si>
  <si>
    <t>Olive</t>
  </si>
  <si>
    <t>Olive husk</t>
  </si>
  <si>
    <t>Olive pits</t>
  </si>
  <si>
    <t>Olive residue</t>
  </si>
  <si>
    <t>Olive waste</t>
  </si>
  <si>
    <t>Olive flesh</t>
  </si>
  <si>
    <t>Olive husk (exhausted)</t>
  </si>
  <si>
    <t>Olive kernels</t>
  </si>
  <si>
    <t>Olive residue (ash leached)</t>
  </si>
  <si>
    <t>Olive stone (orujillo)</t>
  </si>
  <si>
    <t>Cherry pits</t>
  </si>
  <si>
    <t>Pistachio shells</t>
  </si>
  <si>
    <t>Apricot stones</t>
  </si>
  <si>
    <t>Babassu husks</t>
  </si>
  <si>
    <t>Cotton seed husk</t>
  </si>
  <si>
    <t>Grape seed chaff</t>
  </si>
  <si>
    <t>Kukui nut shell</t>
  </si>
  <si>
    <t>Lemon pellets</t>
  </si>
  <si>
    <t>Macadamia nut shell</t>
  </si>
  <si>
    <t>Macadamia shells</t>
  </si>
  <si>
    <t>Millet husk</t>
  </si>
  <si>
    <t>Mustard husk</t>
  </si>
  <si>
    <t>Mustard shell</t>
  </si>
  <si>
    <t>Oat hull</t>
  </si>
  <si>
    <t>Oat grains</t>
  </si>
  <si>
    <t>Palm fruit shells</t>
  </si>
  <si>
    <t>Palm pits</t>
  </si>
  <si>
    <t>Pecan shell</t>
  </si>
  <si>
    <t>Plum pits</t>
  </si>
  <si>
    <t>Rapeseed cake</t>
  </si>
  <si>
    <t>Soybean husk</t>
  </si>
  <si>
    <t>Peanut shells</t>
  </si>
  <si>
    <t>Peanut hulls</t>
  </si>
  <si>
    <t>Rice bran</t>
  </si>
  <si>
    <t>Rice hulls</t>
  </si>
  <si>
    <t>Rice shell</t>
  </si>
  <si>
    <t>Sunflower husk</t>
  </si>
  <si>
    <t>Sunflower seed husk</t>
  </si>
  <si>
    <t>Sunflower shell</t>
  </si>
  <si>
    <t>Sunflower</t>
  </si>
  <si>
    <t>Sunflower pellets</t>
  </si>
  <si>
    <t>Sunflower seed hull</t>
  </si>
  <si>
    <t>Palmaria palmata (macroalgae)</t>
  </si>
  <si>
    <t>Saccharina latissima (macroalgae)</t>
  </si>
  <si>
    <t>Ulva latuca (macroalgae)</t>
  </si>
  <si>
    <t>Chlorella (microalgae)</t>
  </si>
  <si>
    <t>Microalgae</t>
  </si>
  <si>
    <t>Spirulina (microalgae)</t>
  </si>
  <si>
    <t>Chlorella (microalgae) residue</t>
  </si>
  <si>
    <t>Monodus (algae)</t>
  </si>
  <si>
    <t>Monodus (algae) residue</t>
  </si>
  <si>
    <t>Synechococcus (algae)</t>
  </si>
  <si>
    <t>Sweet pepper residues</t>
  </si>
  <si>
    <t>Cane trash</t>
  </si>
  <si>
    <t>Garlic waste</t>
  </si>
  <si>
    <t>Pepper waste</t>
  </si>
  <si>
    <t>Tomato plant residues</t>
  </si>
  <si>
    <t>Sweet sorghum bagasse</t>
  </si>
  <si>
    <t>Sorghum bagasse</t>
  </si>
  <si>
    <t>Spent coffee grounds</t>
  </si>
  <si>
    <t>Grape skins and seeds</t>
  </si>
  <si>
    <t xml:space="preserve">Grape skins </t>
  </si>
  <si>
    <t>Grapefruit skin</t>
  </si>
  <si>
    <t>Litchi peel</t>
  </si>
  <si>
    <t>Litchi seeds</t>
  </si>
  <si>
    <t>Longan peel</t>
  </si>
  <si>
    <t>Longan seeds</t>
  </si>
  <si>
    <t>Mango seeds</t>
  </si>
  <si>
    <t>Olive pomace pellets</t>
  </si>
  <si>
    <t>Onion peel</t>
  </si>
  <si>
    <t>Orange husk</t>
  </si>
  <si>
    <t>Orange peel and seeds</t>
  </si>
  <si>
    <t>Oil palm kernel shell</t>
  </si>
  <si>
    <t>Pineapple waste</t>
  </si>
  <si>
    <t>Soybean oil cake</t>
  </si>
  <si>
    <t>Sugarcane fiber</t>
  </si>
  <si>
    <t>Wheat dust</t>
  </si>
  <si>
    <t>Shelled corn</t>
  </si>
  <si>
    <t>Oat grain</t>
  </si>
  <si>
    <t>Palm fibers</t>
  </si>
  <si>
    <t>Corn cob</t>
  </si>
  <si>
    <t>Corn stalks</t>
  </si>
  <si>
    <t>Maize straw</t>
  </si>
  <si>
    <t>Maize shoots</t>
  </si>
  <si>
    <t>Oat straw</t>
  </si>
  <si>
    <t>Straw</t>
  </si>
  <si>
    <t>Bean straw</t>
  </si>
  <si>
    <t>Flax straw</t>
  </si>
  <si>
    <t>Mint straw</t>
  </si>
  <si>
    <t>Rape stalk</t>
  </si>
  <si>
    <t>Rapeseed residues</t>
  </si>
  <si>
    <t>Sorghum stalks</t>
  </si>
  <si>
    <t>Sweet sorghum</t>
  </si>
  <si>
    <t>Bark</t>
  </si>
  <si>
    <t>Mixed bark (pine and spruce)</t>
  </si>
  <si>
    <t>Hardwood bark</t>
  </si>
  <si>
    <t>Oak bark</t>
  </si>
  <si>
    <t>Pine bark</t>
  </si>
  <si>
    <t>Spruce bark</t>
  </si>
  <si>
    <t>Beech wood</t>
  </si>
  <si>
    <t>Birch wood</t>
  </si>
  <si>
    <t>Douglas fir wood</t>
  </si>
  <si>
    <t>Fir wood</t>
  </si>
  <si>
    <t>Pine wood chips</t>
  </si>
  <si>
    <t xml:space="preserve">Pine wood </t>
  </si>
  <si>
    <t>Reference/Source</t>
  </si>
  <si>
    <t>Ponderosa pine wood</t>
  </si>
  <si>
    <t>Spruce wood chips</t>
  </si>
  <si>
    <t>Spruce wood</t>
  </si>
  <si>
    <t>White fir wood</t>
  </si>
  <si>
    <t>Cherry laurel leaves</t>
  </si>
  <si>
    <t>Eucalyptus leaves</t>
  </si>
  <si>
    <t>Maple leaves</t>
  </si>
  <si>
    <t>Palm leaves</t>
  </si>
  <si>
    <t>Poplar leaves</t>
  </si>
  <si>
    <t>Red oak wood</t>
  </si>
  <si>
    <t>White oak wood</t>
  </si>
  <si>
    <t>Tan oak wood</t>
  </si>
  <si>
    <t>Black oak</t>
  </si>
  <si>
    <t>Canyon live oak</t>
  </si>
  <si>
    <t>Black oak wood</t>
  </si>
  <si>
    <t>Canyon live oak wood</t>
  </si>
  <si>
    <t>Red oak sawdust</t>
  </si>
  <si>
    <t>Cherry wood (hardwood)</t>
  </si>
  <si>
    <t>Eucalyptus wood</t>
  </si>
  <si>
    <t>Gum wood chips</t>
  </si>
  <si>
    <t>Madrone wood</t>
  </si>
  <si>
    <t>Manzanita wood</t>
  </si>
  <si>
    <t>Robinia wood</t>
  </si>
  <si>
    <t xml:space="preserve">Cherry wood </t>
  </si>
  <si>
    <t>Almond prunings</t>
  </si>
  <si>
    <t>English walnut pruning</t>
  </si>
  <si>
    <t>Grape vines</t>
  </si>
  <si>
    <t>Olive branches</t>
  </si>
  <si>
    <t>Olive tree prunings</t>
  </si>
  <si>
    <t>Orange tree pruning</t>
  </si>
  <si>
    <t>Vine shoot</t>
  </si>
  <si>
    <t>Black locust wood</t>
  </si>
  <si>
    <t>Black walnut wood</t>
  </si>
  <si>
    <t>Chaparral wood</t>
  </si>
  <si>
    <t>Chinkapin wood</t>
  </si>
  <si>
    <t>Eucalyptus stems</t>
  </si>
  <si>
    <t>Acacia wood</t>
  </si>
  <si>
    <t>Rockrose wood</t>
  </si>
  <si>
    <t>Poplar wood</t>
  </si>
  <si>
    <t>Hybrid poplar wood</t>
  </si>
  <si>
    <t>Casuarina wood</t>
  </si>
  <si>
    <t>Coconut trunk</t>
  </si>
  <si>
    <t>Oil palm trunks</t>
  </si>
  <si>
    <t>Cocoa tree prunings</t>
  </si>
  <si>
    <t>Mango wood</t>
  </si>
  <si>
    <t>Salix wood</t>
  </si>
  <si>
    <t>https://doi.org/10.1016/j.fuel.2010.11.031</t>
  </si>
  <si>
    <t>https://doi.org/10.1007/978-981-10-5062-6_2</t>
  </si>
  <si>
    <t>https://doi.org/10.1007/s11814-011-0176-4</t>
  </si>
  <si>
    <t>Mandarine residue</t>
  </si>
  <si>
    <t>https://doi.org/10.1007/s12649-017-9928-7</t>
  </si>
  <si>
    <t>https://doi.org/10.1016/j.biombioe.2005.12.004</t>
  </si>
  <si>
    <t>https://doi.org/10.1155/2015/307329</t>
  </si>
  <si>
    <t>https://doi.org/10.1016/j.renene.2019.01.017</t>
  </si>
  <si>
    <t>https://doi.org/10.1016/j.jaap.2009.01.005</t>
  </si>
  <si>
    <t>Watermeon peel</t>
  </si>
  <si>
    <t>https://doi.org/10.1016/j.ibiod.2016.02.021</t>
  </si>
  <si>
    <t>https://doi.org/10.1016/j.ibiod.2016.02.022</t>
  </si>
  <si>
    <t>https://doi.org/10.1016/j.ibiod.2016.02.023</t>
  </si>
  <si>
    <t>https://doi.org/10.1016/j.ibiod.2016.02.024</t>
  </si>
  <si>
    <t>Coffee hull</t>
  </si>
  <si>
    <t>https://doi.org/10.1016/j.jaap.2006.08.003</t>
  </si>
  <si>
    <t>https://doi.org/10.1016/j.fuel.2017.10.082</t>
  </si>
  <si>
    <t>https://doi.org/10.1016/j.fuel.2013.08.049</t>
  </si>
  <si>
    <t>Guadua angustifolia-Kunth</t>
  </si>
  <si>
    <t>https://doi.org/10.1016/j.egypro.2017.10.283</t>
  </si>
  <si>
    <t>https://doi.org/10.1016/j.biortech.2020.123913</t>
  </si>
  <si>
    <t>Pine cone heart</t>
  </si>
  <si>
    <t>Straw pellets</t>
  </si>
  <si>
    <t>Vegetal coal</t>
  </si>
  <si>
    <t>Barley</t>
  </si>
  <si>
    <t>Rye</t>
  </si>
  <si>
    <t>Soya</t>
  </si>
  <si>
    <t>Wheat</t>
  </si>
  <si>
    <t>Eucalyptus chips 1</t>
  </si>
  <si>
    <t>Scrubland pruning</t>
  </si>
  <si>
    <t>Almond tree</t>
  </si>
  <si>
    <t>Apple tree</t>
  </si>
  <si>
    <t>Black poplar</t>
  </si>
  <si>
    <t>Cherry tree</t>
  </si>
  <si>
    <t>Chestnut tree</t>
  </si>
  <si>
    <t>Feijoa</t>
  </si>
  <si>
    <t>Hazelnut tree</t>
  </si>
  <si>
    <t>Oak tree</t>
  </si>
  <si>
    <t>Orange tree</t>
  </si>
  <si>
    <t>Peach tree</t>
  </si>
  <si>
    <t>Grapevine</t>
  </si>
  <si>
    <t>Horse chestnut tree</t>
  </si>
  <si>
    <t>Kiwi</t>
  </si>
  <si>
    <t>Lemon tree</t>
  </si>
  <si>
    <t>Medlar tree</t>
  </si>
  <si>
    <t>Mimosa</t>
  </si>
  <si>
    <t>Asturian beans husk</t>
  </si>
  <si>
    <t>Potato plant waste</t>
  </si>
  <si>
    <t>Seed husk</t>
  </si>
  <si>
    <t>Beet root pellets</t>
  </si>
  <si>
    <t>Apple</t>
  </si>
  <si>
    <t>Apple rind</t>
  </si>
  <si>
    <t>Avocado pear peel</t>
  </si>
  <si>
    <t>Avocado pear stone</t>
  </si>
  <si>
    <t>Building waste chips</t>
  </si>
  <si>
    <t>Cherry tomato plant waste</t>
  </si>
  <si>
    <t>Courgette waste</t>
  </si>
  <si>
    <t>Green bean husk</t>
  </si>
  <si>
    <t>Mandarin rind</t>
  </si>
  <si>
    <t>Orange rind</t>
  </si>
  <si>
    <t>Soft almond shell</t>
  </si>
  <si>
    <t>Cherry-laurel fruit</t>
  </si>
  <si>
    <t>Fern</t>
  </si>
  <si>
    <t>Grapevine pruning</t>
  </si>
  <si>
    <t>Horse chestnut</t>
  </si>
  <si>
    <t>Walnut tree fruit</t>
  </si>
  <si>
    <t>White mulberry pruning</t>
  </si>
  <si>
    <t>Wood waste</t>
  </si>
  <si>
    <t>Alder</t>
  </si>
  <si>
    <t>Ash tree</t>
  </si>
  <si>
    <t>Avocado</t>
  </si>
  <si>
    <t>Boj</t>
  </si>
  <si>
    <t>Camellia</t>
  </si>
  <si>
    <t>Cypress</t>
  </si>
  <si>
    <t>Elder</t>
  </si>
  <si>
    <t>Eucalyptus</t>
  </si>
  <si>
    <t>Fig. tree</t>
  </si>
  <si>
    <t>Leilandi</t>
  </si>
  <si>
    <t>Mandarin tree</t>
  </si>
  <si>
    <t>Palm tree</t>
  </si>
  <si>
    <t>Pear tree</t>
  </si>
  <si>
    <t>Persimmon tree</t>
  </si>
  <si>
    <t>Plagano maple tree</t>
  </si>
  <si>
    <t>Plum tree</t>
  </si>
  <si>
    <t>Raspberry</t>
  </si>
  <si>
    <t>Walnut tree</t>
  </si>
  <si>
    <t>White magnolia</t>
  </si>
  <si>
    <t>Willow</t>
  </si>
  <si>
    <t>https://doi.org/10.1016/j.biortech.2011.10.004</t>
  </si>
  <si>
    <t>https://doi.org/10.1016/j.biortech.2009.06.003</t>
  </si>
  <si>
    <t>Caulerpa peltata (green algae)</t>
  </si>
  <si>
    <t>https://doi.org/10.1016/j.algal.2020.101900</t>
  </si>
  <si>
    <t>https://doi.org/10.1016/j.biombioe.2019.105401</t>
  </si>
  <si>
    <t>Jute dust</t>
  </si>
  <si>
    <t>https://doi.org/10.1007/s10163-014-0268-4</t>
  </si>
  <si>
    <t>Quinoa residues</t>
  </si>
  <si>
    <t>https://doi.org/10.1016/j.scitotenv.2021.148461</t>
  </si>
  <si>
    <t>Karanja cake</t>
  </si>
  <si>
    <t>http://dx.doi.org/10.1016/j.biortech.2014.05.065</t>
  </si>
  <si>
    <t>Lemna minor biomass</t>
  </si>
  <si>
    <t>Eichhornia crassipes (aquatic weed)</t>
  </si>
  <si>
    <t>Azolla microphylla (aquatic weed)</t>
  </si>
  <si>
    <t>Lemna minor (aquatic weed)</t>
  </si>
  <si>
    <t>https://doi.org/10.1016/j.enconman.2019.03.018</t>
  </si>
  <si>
    <t>http://dx.doi.org/10.1016/j.energy.2015.08.064</t>
  </si>
  <si>
    <t>Arthrospira platensis (microalgae)</t>
  </si>
  <si>
    <t>https://doi.org/10.1016/j.supflu.2021.105193</t>
  </si>
  <si>
    <t>http://dx.doi.org/10.1016/j.indcrop.2014.06.027</t>
  </si>
  <si>
    <t>Moringa peregrina seed husk</t>
  </si>
  <si>
    <t>Moringa peregrina seed oil cake</t>
  </si>
  <si>
    <t>https://doi.org/10.1016/j.renene.2012.08.037</t>
  </si>
  <si>
    <t>https://doi.org/10.1016/j.indcrop.2013.03.011</t>
  </si>
  <si>
    <t>Jathropha seed husk</t>
  </si>
  <si>
    <t>M. oleifera seed oil cake</t>
  </si>
  <si>
    <t>Jathropha seed oil cake</t>
  </si>
  <si>
    <t>Guayule bagasse</t>
  </si>
  <si>
    <t>Guayule whole shrub</t>
  </si>
  <si>
    <t>https://doi.org/10.1016/j.indcrop.2020.112311</t>
  </si>
  <si>
    <t>Bamboo biomass</t>
  </si>
  <si>
    <t>http://dx.doi.org/10.1016/j.renene.2016.12.033</t>
  </si>
  <si>
    <t>Pinewood needles</t>
  </si>
  <si>
    <t>Pinewood bark</t>
  </si>
  <si>
    <t>Pinewood branches</t>
  </si>
  <si>
    <t>Pinewood cones</t>
  </si>
  <si>
    <t>Pinewood stumps</t>
  </si>
  <si>
    <t>https://doi.org/10.1016/j.renene.2021.01.116</t>
  </si>
  <si>
    <t>C. vulgaris UTEX</t>
  </si>
  <si>
    <t>Nannochloropsis sp.</t>
  </si>
  <si>
    <t>Nanofrustulum sp.</t>
  </si>
  <si>
    <t>P. tricornutum CCMP 632</t>
  </si>
  <si>
    <t>http://dx.doi.org/10.1016/j.biortech.2014.03.079</t>
  </si>
  <si>
    <t>Palm oil empty fruit bunch</t>
  </si>
  <si>
    <t>http://dx.doi.org/10.1016/j.biortech.2014.04.084</t>
  </si>
  <si>
    <t>Tobacco stalk</t>
  </si>
  <si>
    <t>https://doi.org/10.1016/j.biortech.2019.121390</t>
  </si>
  <si>
    <t>Giant reed biomass</t>
  </si>
  <si>
    <t>https://doi.org/10.1016/j.biortech.2020.123001</t>
  </si>
  <si>
    <t>Eucheuma denticulatum</t>
  </si>
  <si>
    <t>https://doi.org/10.1016/j.biortech.2021.124930</t>
  </si>
  <si>
    <t>https://doi.org/10.1016/j.biortech.2021.125880</t>
  </si>
  <si>
    <t>Untreated filamentous algae</t>
  </si>
  <si>
    <t>https://doi.org/10.1016/j.algal.2021.102282</t>
  </si>
  <si>
    <t>Date pedicels</t>
  </si>
  <si>
    <t>Date fibrilium</t>
  </si>
  <si>
    <t>https://doi.org/10.1016/j.biombioe.2007.11.004</t>
  </si>
  <si>
    <t>https://doi.org/10.1016/j.biortech.2003.10.031</t>
  </si>
  <si>
    <t xml:space="preserve">Switchgrass </t>
  </si>
  <si>
    <t>Eastern redcedar</t>
  </si>
  <si>
    <t>Dried distilled grains with solubles</t>
  </si>
  <si>
    <t>http://dx.doi.org/10.1016/j.biortech.2012.03.036</t>
  </si>
  <si>
    <t>Camellia seed shell</t>
  </si>
  <si>
    <t>Camelia seed meal</t>
  </si>
  <si>
    <t>http://dx.doi.org/10.1016/j.biortech.2015.05.108</t>
  </si>
  <si>
    <t>Artocarpues heterophyllus L. seeds</t>
  </si>
  <si>
    <t>Syzygium jambolana seeds</t>
  </si>
  <si>
    <t>Amla seed</t>
  </si>
  <si>
    <t xml:space="preserve">Kanerseeds </t>
  </si>
  <si>
    <t>Mahuea seeds</t>
  </si>
  <si>
    <t>https://doi.org/10.1016/j.biortech.2021.125891</t>
  </si>
  <si>
    <t>https://doi.org/10.1007/s13399-018-0332-8</t>
  </si>
  <si>
    <t>https://doi.org/10.1016/j.enconman.2015.11.042</t>
  </si>
  <si>
    <t xml:space="preserve">Grape pomace/seeds </t>
  </si>
  <si>
    <t>http://dx.doi.org/10.1016/j.cattod.2013.10.065</t>
  </si>
  <si>
    <t>Delonix Regia seeds</t>
  </si>
  <si>
    <t>Manilkara zapota seeds</t>
  </si>
  <si>
    <t>Putranjiva roxburghii seeds</t>
  </si>
  <si>
    <t>Cassia fistula seeds</t>
  </si>
  <si>
    <t>https://doi.org/10.1016/j.mset.2021.03.003</t>
  </si>
  <si>
    <t>Cascabela Thevetia seeds</t>
  </si>
  <si>
    <t>Pepper plantb</t>
  </si>
  <si>
    <t>Olive pittsb</t>
  </si>
  <si>
    <t>https://doi.org/10.13031/2013.25421</t>
  </si>
  <si>
    <t>https://doi.org/10.1016/S0016-2361(03)00153-4</t>
  </si>
  <si>
    <t>https://doi.org/10.1016/S0378-3820(97)00059-3</t>
  </si>
  <si>
    <t>https://doi.org/10.1016/j.fuproc.2007.06.011</t>
  </si>
  <si>
    <t>https://doi.org/10.1016/j.joei.2019.05.001</t>
  </si>
  <si>
    <t>Nannochloropsis oculata</t>
  </si>
  <si>
    <t>http://dx.doi.org/10.1016/j.enconman.2013.08.033</t>
  </si>
  <si>
    <t>https://doi.org/10.1016/j.enconman.2016.06.029</t>
  </si>
  <si>
    <t>Wood</t>
  </si>
  <si>
    <t>Corn stalk</t>
  </si>
  <si>
    <t>Longan shell</t>
  </si>
  <si>
    <t>Grape marc</t>
  </si>
  <si>
    <t>White oak bark</t>
  </si>
  <si>
    <t>https://doi.org/10.1039/C6GC01661H</t>
  </si>
  <si>
    <t>https://doi.org/10.1016/j.ecmx.2021.100138</t>
  </si>
  <si>
    <t>Wood pine chips</t>
  </si>
  <si>
    <t>Switch Grass</t>
  </si>
  <si>
    <t>Straw-wheat straw</t>
  </si>
  <si>
    <t>Rice husks</t>
  </si>
  <si>
    <t>Sugar cane bagasse</t>
  </si>
  <si>
    <t>Palm Kernel Extruded</t>
  </si>
  <si>
    <t>https://doi.org/10.1016/j.pecs.2011.10.001</t>
  </si>
  <si>
    <t>Camellia sinensis branches</t>
  </si>
  <si>
    <t>http://dx.doi.org/10.1016/j.biortech.2017.05.083</t>
  </si>
  <si>
    <t>https://doi.org/10.1016/j.wasman.2013.12.018</t>
  </si>
  <si>
    <t>Jatropha curcas Whole seed</t>
  </si>
  <si>
    <t>Jatropha curcas Kernel</t>
  </si>
  <si>
    <t>Jatropha curcas Hull</t>
  </si>
  <si>
    <t>Pongamia pinnata Whole seed</t>
  </si>
  <si>
    <t>Pongamia pinnata Kernel</t>
  </si>
  <si>
    <t>Pongamia pinnata Hull</t>
  </si>
  <si>
    <t>Mahua seed</t>
  </si>
  <si>
    <t>https://doi.org/10.1016/j.fuel.2013.09.001</t>
  </si>
  <si>
    <t>https://doi.org/10.1016/j.fuel.2009.10.022</t>
  </si>
  <si>
    <t>Alder-fir sawdust</t>
  </si>
  <si>
    <t>Balsam bark</t>
  </si>
  <si>
    <t>Beech bark</t>
  </si>
  <si>
    <t>Birch bark</t>
  </si>
  <si>
    <t>Christmas trees</t>
  </si>
  <si>
    <t>Elm bark</t>
  </si>
  <si>
    <t>Fir mill residue</t>
  </si>
  <si>
    <t>Hemlock bark</t>
  </si>
  <si>
    <t>Land clearing wood</t>
  </si>
  <si>
    <t>Maple bark</t>
  </si>
  <si>
    <t>Oak sawdust</t>
  </si>
  <si>
    <t>Olive wood</t>
  </si>
  <si>
    <t>Pine pruning</t>
  </si>
  <si>
    <t>Poplar</t>
  </si>
  <si>
    <t>Poplar bark</t>
  </si>
  <si>
    <t>Tamarack bark</t>
  </si>
  <si>
    <t>Wood residue</t>
  </si>
  <si>
    <t>Arundo grass</t>
  </si>
  <si>
    <t>Bamboo whole</t>
  </si>
  <si>
    <t>Bana grass</t>
  </si>
  <si>
    <t>Buffalo gourd grass</t>
  </si>
  <si>
    <t>Kenaf grass</t>
  </si>
  <si>
    <t>Sorghastrum grass</t>
  </si>
  <si>
    <t>Sweet sorghum grass</t>
  </si>
  <si>
    <t>Coffee husks</t>
  </si>
  <si>
    <t>Cotton husks</t>
  </si>
  <si>
    <t>Groundnut shells</t>
  </si>
  <si>
    <t>Hazelnut shells</t>
  </si>
  <si>
    <t>Mustard husks</t>
  </si>
  <si>
    <t>Olive husks</t>
  </si>
  <si>
    <t>Palm fibres-husks</t>
  </si>
  <si>
    <t>Pepper residue</t>
  </si>
  <si>
    <t>Soya husks</t>
  </si>
  <si>
    <t>Sunflower husks</t>
  </si>
  <si>
    <t>Walnut blows</t>
  </si>
  <si>
    <t>Walnut hulls and blows</t>
  </si>
  <si>
    <t xml:space="preserve"> Walnut shells</t>
  </si>
  <si>
    <t>Biomass mixture</t>
  </si>
  <si>
    <t>Wood-agricultural residue</t>
  </si>
  <si>
    <t>Wood-almond residue</t>
  </si>
  <si>
    <t>Wood-straw residue</t>
  </si>
  <si>
    <t>http://dx.doi.org/10.1016/j.fuproc.2016.09.001</t>
  </si>
  <si>
    <t>Tomato peel</t>
  </si>
  <si>
    <t>https://doi.org/10.1016/j.renene.2018.11.004</t>
  </si>
  <si>
    <t>https://doi.org/10.1016/j.biortech.2017.11.077</t>
  </si>
  <si>
    <t>Castor residue</t>
  </si>
  <si>
    <t>https://doi.org/10.1016/j.btre.2020.e00541</t>
  </si>
  <si>
    <t>Olive mill waste</t>
  </si>
  <si>
    <t>This work</t>
  </si>
  <si>
    <t>Avocado residue (peel an seed)</t>
  </si>
  <si>
    <t>Peach palm peel</t>
  </si>
  <si>
    <t>Strawberry residues (spent)</t>
  </si>
  <si>
    <t>Pomegranate residues</t>
  </si>
  <si>
    <t>Lemon residues</t>
  </si>
  <si>
    <t>Mangosteen residues</t>
  </si>
  <si>
    <t>Orange residues</t>
  </si>
  <si>
    <t>Papaya residues</t>
  </si>
  <si>
    <t>Peach palm seed</t>
  </si>
  <si>
    <t>Mango seed husk (shell)</t>
  </si>
  <si>
    <t>Purple passion fruit peel</t>
  </si>
  <si>
    <t>Goldenberry (residue (whole)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</si>
</sst>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7" fillId="0" borderId="0" xfId="0" applyFont="1"/>
    <xf numFmtId="0" fontId="7" fillId="0" borderId="0" xfId="0" applyFont="1" applyFill="1"/>
    <xf numFmtId="0" fontId="7" fillId="0" borderId="2" xfId="0" applyFont="1" applyBorder="1"/>
    <xf numFmtId="0" fontId="6" fillId="0" borderId="2" xfId="2" applyFont="1" applyBorder="1" applyAlignment="1">
      <alignment horizontal="left"/>
    </xf>
    <xf numFmtId="0" fontId="6" fillId="0" borderId="2" xfId="0" applyFont="1" applyBorder="1"/>
    <xf numFmtId="0" fontId="6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2" fontId="7" fillId="0" borderId="1" xfId="2" applyNumberFormat="1" applyFont="1" applyBorder="1" applyAlignment="1">
      <alignment horizontal="center"/>
    </xf>
    <xf numFmtId="2" fontId="10" fillId="0" borderId="1" xfId="2" applyNumberFormat="1" applyFont="1" applyBorder="1" applyAlignment="1">
      <alignment horizontal="center"/>
    </xf>
    <xf numFmtId="0" fontId="10" fillId="0" borderId="1" xfId="2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2" fontId="6" fillId="0" borderId="1" xfId="2" applyNumberFormat="1" applyFont="1" applyBorder="1" applyAlignment="1">
      <alignment horizontal="center" vertical="center"/>
    </xf>
    <xf numFmtId="2" fontId="10" fillId="0" borderId="1" xfId="2" applyNumberFormat="1" applyFont="1" applyBorder="1" applyAlignment="1">
      <alignment horizontal="center" vertical="center"/>
    </xf>
    <xf numFmtId="2" fontId="7" fillId="0" borderId="3" xfId="2" applyNumberFormat="1" applyFont="1" applyBorder="1" applyAlignment="1">
      <alignment horizontal="center" vertical="center"/>
    </xf>
    <xf numFmtId="2" fontId="6" fillId="0" borderId="2" xfId="2" applyNumberFormat="1" applyFont="1" applyBorder="1" applyAlignment="1">
      <alignment horizontal="center" vertical="center"/>
    </xf>
    <xf numFmtId="2" fontId="11" fillId="0" borderId="2" xfId="2" applyNumberFormat="1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2" fontId="7" fillId="0" borderId="4" xfId="2" applyNumberFormat="1" applyFont="1" applyBorder="1" applyAlignment="1">
      <alignment horizontal="center" vertical="center"/>
    </xf>
    <xf numFmtId="2" fontId="7" fillId="0" borderId="5" xfId="2" applyNumberFormat="1" applyFont="1" applyBorder="1" applyAlignment="1">
      <alignment horizontal="center" vertical="center"/>
    </xf>
    <xf numFmtId="2" fontId="7" fillId="0" borderId="2" xfId="2" applyNumberFormat="1" applyFont="1" applyBorder="1" applyAlignment="1">
      <alignment horizontal="center" vertical="center"/>
    </xf>
    <xf numFmtId="0" fontId="7" fillId="0" borderId="5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8" fillId="0" borderId="2" xfId="0" applyFont="1" applyBorder="1"/>
    <xf numFmtId="0" fontId="7" fillId="0" borderId="2" xfId="0" applyFont="1" applyFill="1" applyBorder="1"/>
    <xf numFmtId="0" fontId="7" fillId="0" borderId="2" xfId="0" applyFont="1" applyBorder="1" applyAlignment="1">
      <alignment horizontal="right" vertical="center" wrapText="1"/>
    </xf>
    <xf numFmtId="0" fontId="10" fillId="0" borderId="2" xfId="0" applyFont="1" applyBorder="1" applyAlignment="1">
      <alignment horizontal="right" vertical="center" wrapText="1"/>
    </xf>
    <xf numFmtId="2" fontId="7" fillId="0" borderId="2" xfId="0" applyNumberFormat="1" applyFont="1" applyBorder="1"/>
    <xf numFmtId="2" fontId="7" fillId="0" borderId="2" xfId="0" applyNumberFormat="1" applyFont="1" applyFill="1" applyBorder="1"/>
    <xf numFmtId="0" fontId="0" fillId="0" borderId="2" xfId="0" applyBorder="1"/>
    <xf numFmtId="2" fontId="0" fillId="0" borderId="2" xfId="0" applyNumberFormat="1" applyBorder="1"/>
    <xf numFmtId="0" fontId="4" fillId="0" borderId="2" xfId="3" applyBorder="1"/>
    <xf numFmtId="0" fontId="0" fillId="0" borderId="2" xfId="0" applyFill="1" applyBorder="1"/>
    <xf numFmtId="0" fontId="5" fillId="0" borderId="2" xfId="0" applyFont="1" applyBorder="1"/>
    <xf numFmtId="0" fontId="9" fillId="0" borderId="2" xfId="3" applyFont="1" applyBorder="1"/>
    <xf numFmtId="0" fontId="9" fillId="0" borderId="2" xfId="3" applyFont="1" applyFill="1" applyBorder="1"/>
    <xf numFmtId="0" fontId="9" fillId="0" borderId="2" xfId="3" applyFont="1" applyBorder="1" applyAlignment="1">
      <alignment vertical="center" wrapText="1"/>
    </xf>
    <xf numFmtId="2" fontId="7" fillId="0" borderId="1" xfId="2" quotePrefix="1" applyNumberFormat="1" applyFont="1" applyBorder="1" applyAlignment="1">
      <alignment horizontal="center" vertical="center"/>
    </xf>
    <xf numFmtId="2" fontId="7" fillId="0" borderId="5" xfId="2" applyNumberFormat="1" applyFont="1" applyBorder="1" applyAlignment="1">
      <alignment horizontal="center"/>
    </xf>
    <xf numFmtId="0" fontId="10" fillId="0" borderId="5" xfId="2" applyFont="1" applyBorder="1" applyAlignment="1">
      <alignment horizontal="left"/>
    </xf>
    <xf numFmtId="0" fontId="7" fillId="0" borderId="6" xfId="0" applyFont="1" applyBorder="1"/>
    <xf numFmtId="2" fontId="10" fillId="0" borderId="5" xfId="2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2" xfId="2" applyNumberFormat="1" applyFont="1" applyBorder="1" applyAlignment="1">
      <alignment horizontal="center"/>
    </xf>
    <xf numFmtId="2" fontId="10" fillId="0" borderId="2" xfId="2" applyNumberFormat="1" applyFont="1" applyBorder="1" applyAlignment="1">
      <alignment horizontal="center" vertical="center"/>
    </xf>
    <xf numFmtId="0" fontId="10" fillId="0" borderId="2" xfId="2" applyFont="1" applyBorder="1" applyAlignment="1">
      <alignment horizontal="left"/>
    </xf>
    <xf numFmtId="0" fontId="7" fillId="0" borderId="6" xfId="0" applyFont="1" applyBorder="1" applyAlignment="1">
      <alignment horizontal="left"/>
    </xf>
    <xf numFmtId="2" fontId="10" fillId="0" borderId="2" xfId="2" applyNumberFormat="1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</cellXfs>
  <cellStyles count="4">
    <cellStyle name="Hipervínculo" xfId="3" builtinId="8"/>
    <cellStyle name="Normal" xfId="0" builtinId="0"/>
    <cellStyle name="Normal 2" xfId="1" xr:uid="{9C19B329-E3E3-4F37-8FAF-55A2CBE1AFD0}"/>
    <cellStyle name="Normal 3" xfId="2" xr:uid="{FCB09626-D2C8-4BEC-BB76-5E7EC17622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j.indcrop.2014.09.020" TargetMode="External"/><Relationship Id="rId299" Type="http://schemas.openxmlformats.org/officeDocument/2006/relationships/hyperlink" Target="https://doi.org/10.1016/j.biombioe.2010.01.042" TargetMode="External"/><Relationship Id="rId21" Type="http://schemas.openxmlformats.org/officeDocument/2006/relationships/hyperlink" Target="https://doi.org/10.1016/j.biortech.2020.123297" TargetMode="External"/><Relationship Id="rId63" Type="http://schemas.openxmlformats.org/officeDocument/2006/relationships/hyperlink" Target="https://doi.org/10.1016/j.biombioe.2017.09.019" TargetMode="External"/><Relationship Id="rId159" Type="http://schemas.openxmlformats.org/officeDocument/2006/relationships/hyperlink" Target="https://doi.org/10.1021/ef5027373" TargetMode="External"/><Relationship Id="rId324" Type="http://schemas.openxmlformats.org/officeDocument/2006/relationships/hyperlink" Target="https://doi.org/10.1016/j.biortech.2018.06.039" TargetMode="External"/><Relationship Id="rId170" Type="http://schemas.openxmlformats.org/officeDocument/2006/relationships/hyperlink" Target="https://doi.org/10.1016/j.foodhyd.2015.03.030" TargetMode="External"/><Relationship Id="rId226" Type="http://schemas.openxmlformats.org/officeDocument/2006/relationships/hyperlink" Target="https://doi.org/10.1016/j.indcrop.2021.113818" TargetMode="External"/><Relationship Id="rId268" Type="http://schemas.openxmlformats.org/officeDocument/2006/relationships/hyperlink" Target="https://doi.org/10.1016/j.fuel.2020.117943" TargetMode="External"/><Relationship Id="rId32" Type="http://schemas.openxmlformats.org/officeDocument/2006/relationships/hyperlink" Target="https://doi.org/10.1016/j.supflu.2014.02.017" TargetMode="External"/><Relationship Id="rId74" Type="http://schemas.openxmlformats.org/officeDocument/2006/relationships/hyperlink" Target="https://doi.org/10.1186/s13068-017-0995-6" TargetMode="External"/><Relationship Id="rId128" Type="http://schemas.openxmlformats.org/officeDocument/2006/relationships/hyperlink" Target="https://doi.org/10.1016/j.wasman.2020.08.032" TargetMode="External"/><Relationship Id="rId335" Type="http://schemas.openxmlformats.org/officeDocument/2006/relationships/hyperlink" Target="https://doi.org/10.1016/j.biortech.2010.06.027" TargetMode="External"/><Relationship Id="rId5" Type="http://schemas.openxmlformats.org/officeDocument/2006/relationships/hyperlink" Target="https://doi.org/10.1016/j.fbp.2019.06.012" TargetMode="External"/><Relationship Id="rId181" Type="http://schemas.openxmlformats.org/officeDocument/2006/relationships/hyperlink" Target="https://doi.org/10.1016/j.renene.2020.01.049" TargetMode="External"/><Relationship Id="rId237" Type="http://schemas.openxmlformats.org/officeDocument/2006/relationships/hyperlink" Target="https://doi.org/10.1016/j.indcrop.2019.111960" TargetMode="External"/><Relationship Id="rId279" Type="http://schemas.openxmlformats.org/officeDocument/2006/relationships/hyperlink" Target="https://doi.org/10.1016/j.ijbiomac.2018.08.046" TargetMode="External"/><Relationship Id="rId43" Type="http://schemas.openxmlformats.org/officeDocument/2006/relationships/hyperlink" Target="https://doi.org/10.1016/j.carbpol.2014.07.052" TargetMode="External"/><Relationship Id="rId139" Type="http://schemas.openxmlformats.org/officeDocument/2006/relationships/hyperlink" Target="https://doi.org/10.1016/j.wasman.2020.08.032" TargetMode="External"/><Relationship Id="rId290" Type="http://schemas.openxmlformats.org/officeDocument/2006/relationships/hyperlink" Target="https://doi.org/10.1016/j.eti.2020.101180" TargetMode="External"/><Relationship Id="rId304" Type="http://schemas.openxmlformats.org/officeDocument/2006/relationships/hyperlink" Target="https://doi.org/10.1016/j.biortech.2011.11.034" TargetMode="External"/><Relationship Id="rId85" Type="http://schemas.openxmlformats.org/officeDocument/2006/relationships/hyperlink" Target="https://doi.org/10.1016/j.biortech.2018.03.135" TargetMode="External"/><Relationship Id="rId150" Type="http://schemas.openxmlformats.org/officeDocument/2006/relationships/hyperlink" Target="https://doi.org/10.1016/j.carbpol.2017.06.109" TargetMode="External"/><Relationship Id="rId192" Type="http://schemas.openxmlformats.org/officeDocument/2006/relationships/hyperlink" Target="https://doi.org/10.1016/j.biombioe.2020.105785" TargetMode="External"/><Relationship Id="rId206" Type="http://schemas.openxmlformats.org/officeDocument/2006/relationships/hyperlink" Target="https://doi.org/10.1016/j.biombioe.2017.06.022" TargetMode="External"/><Relationship Id="rId248" Type="http://schemas.openxmlformats.org/officeDocument/2006/relationships/hyperlink" Target="https://doi.org/10.1016/j.biortech.2016.11.101" TargetMode="External"/><Relationship Id="rId12" Type="http://schemas.openxmlformats.org/officeDocument/2006/relationships/hyperlink" Target="https://doi.org/10.1021/acssuschemeng.8b03136" TargetMode="External"/><Relationship Id="rId108" Type="http://schemas.openxmlformats.org/officeDocument/2006/relationships/hyperlink" Target="https://doi.org/10.1021/acssuschemeng.6b02892" TargetMode="External"/><Relationship Id="rId315" Type="http://schemas.openxmlformats.org/officeDocument/2006/relationships/hyperlink" Target="https://doi.org/10.1016/j.fuel.2020.119302" TargetMode="External"/><Relationship Id="rId54" Type="http://schemas.openxmlformats.org/officeDocument/2006/relationships/hyperlink" Target="https://doi.org/10.1021/ef5027373" TargetMode="External"/><Relationship Id="rId96" Type="http://schemas.openxmlformats.org/officeDocument/2006/relationships/hyperlink" Target="https://doi.org/10.1016/j.carbpol.2018.03.022" TargetMode="External"/><Relationship Id="rId161" Type="http://schemas.openxmlformats.org/officeDocument/2006/relationships/hyperlink" Target="https://doi.org/10.1016/j.cep.2020.108269" TargetMode="External"/><Relationship Id="rId217" Type="http://schemas.openxmlformats.org/officeDocument/2006/relationships/hyperlink" Target="https://doi.org/10.1016/j.biortech.2012.07.066" TargetMode="External"/><Relationship Id="rId259" Type="http://schemas.openxmlformats.org/officeDocument/2006/relationships/hyperlink" Target="https://doi.org/10.1016/j.indcrop.2016.02.011" TargetMode="External"/><Relationship Id="rId23" Type="http://schemas.openxmlformats.org/officeDocument/2006/relationships/hyperlink" Target="https://doi.org/10.1016/j.carbpol.2014.07.052" TargetMode="External"/><Relationship Id="rId119" Type="http://schemas.openxmlformats.org/officeDocument/2006/relationships/hyperlink" Target="https://doi.org/10.1016/j.indcrop.2019.03.060" TargetMode="External"/><Relationship Id="rId270" Type="http://schemas.openxmlformats.org/officeDocument/2006/relationships/hyperlink" Target="https://doi.org/10.1016/j.biteb.2021.100833" TargetMode="External"/><Relationship Id="rId326" Type="http://schemas.openxmlformats.org/officeDocument/2006/relationships/hyperlink" Target="https://doi.org/10.1016/j.bej.2019.107288" TargetMode="External"/><Relationship Id="rId65" Type="http://schemas.openxmlformats.org/officeDocument/2006/relationships/hyperlink" Target="https://doi.org/10.1016/j.energy.2019.116306" TargetMode="External"/><Relationship Id="rId130" Type="http://schemas.openxmlformats.org/officeDocument/2006/relationships/hyperlink" Target="https://doi.org/10.1016/j.wasman.2020.08.032" TargetMode="External"/><Relationship Id="rId172" Type="http://schemas.openxmlformats.org/officeDocument/2006/relationships/hyperlink" Target="https://doi.org/10.3390/biology10090860" TargetMode="External"/><Relationship Id="rId228" Type="http://schemas.openxmlformats.org/officeDocument/2006/relationships/hyperlink" Target="https://doi.org/10.1016/j.energy.2015.08.064" TargetMode="External"/><Relationship Id="rId281" Type="http://schemas.openxmlformats.org/officeDocument/2006/relationships/hyperlink" Target="https://doi.org/10.1016/j.bej.2019.107330" TargetMode="External"/><Relationship Id="rId337" Type="http://schemas.openxmlformats.org/officeDocument/2006/relationships/hyperlink" Target="https://doi.org/10.1016/j.biortech.2013.01.019" TargetMode="External"/><Relationship Id="rId34" Type="http://schemas.openxmlformats.org/officeDocument/2006/relationships/hyperlink" Target="https://doi.org/10.1016/j.biortech.2020.123980" TargetMode="External"/><Relationship Id="rId76" Type="http://schemas.openxmlformats.org/officeDocument/2006/relationships/hyperlink" Target="https://doi.org/10.1186/s13068-017-0995-6" TargetMode="External"/><Relationship Id="rId141" Type="http://schemas.openxmlformats.org/officeDocument/2006/relationships/hyperlink" Target="https://doi.org/10.1016/j.indcrop.2015.08.051" TargetMode="External"/><Relationship Id="rId7" Type="http://schemas.openxmlformats.org/officeDocument/2006/relationships/hyperlink" Target="https://doi.org/10.1007/s11947-014-1349-z" TargetMode="External"/><Relationship Id="rId183" Type="http://schemas.openxmlformats.org/officeDocument/2006/relationships/hyperlink" Target="https://doi.org/10.1016/j.biortech.2013.10.114" TargetMode="External"/><Relationship Id="rId239" Type="http://schemas.openxmlformats.org/officeDocument/2006/relationships/hyperlink" Target="https://doi.org/10.1016/j.biortech.2015.03.012" TargetMode="External"/><Relationship Id="rId250" Type="http://schemas.openxmlformats.org/officeDocument/2006/relationships/hyperlink" Target="https://doi.org/10.1016/j.supflu.2020.104916" TargetMode="External"/><Relationship Id="rId292" Type="http://schemas.openxmlformats.org/officeDocument/2006/relationships/hyperlink" Target="https://doi.org/10.1016/j.eti.2020.101180" TargetMode="External"/><Relationship Id="rId306" Type="http://schemas.openxmlformats.org/officeDocument/2006/relationships/hyperlink" Target="https://doi.org/10.1016/j.biortech.2017.05.089" TargetMode="External"/><Relationship Id="rId45" Type="http://schemas.openxmlformats.org/officeDocument/2006/relationships/hyperlink" Target="https://doi.org/10.1016/j.biortech.2017.08.110" TargetMode="External"/><Relationship Id="rId87" Type="http://schemas.openxmlformats.org/officeDocument/2006/relationships/hyperlink" Target="https://doi.org/10.1007/s10098-015-1015-9" TargetMode="External"/><Relationship Id="rId110" Type="http://schemas.openxmlformats.org/officeDocument/2006/relationships/hyperlink" Target="https://doi.org/10.1016/j.biortech.2011.02.049" TargetMode="External"/><Relationship Id="rId152" Type="http://schemas.openxmlformats.org/officeDocument/2006/relationships/hyperlink" Target="https://doi.org/10.1016/j.jaap.2017.07.019" TargetMode="External"/><Relationship Id="rId194" Type="http://schemas.openxmlformats.org/officeDocument/2006/relationships/hyperlink" Target="https://doi.org/10.1016/j.jece.2017.12.038" TargetMode="External"/><Relationship Id="rId208" Type="http://schemas.openxmlformats.org/officeDocument/2006/relationships/hyperlink" Target="https://doi.org/10.1016/j.biombioe.2021.106271" TargetMode="External"/><Relationship Id="rId240" Type="http://schemas.openxmlformats.org/officeDocument/2006/relationships/hyperlink" Target="https://doi.org/10.1016/j.fuproc.2015.08.034" TargetMode="External"/><Relationship Id="rId261" Type="http://schemas.openxmlformats.org/officeDocument/2006/relationships/hyperlink" Target="https://doi.org/10.1016/j.biombioe.2007.09.013" TargetMode="External"/><Relationship Id="rId14" Type="http://schemas.openxmlformats.org/officeDocument/2006/relationships/hyperlink" Target="https://doi.org/10.1016/j.fbio.2018.10.013" TargetMode="External"/><Relationship Id="rId35" Type="http://schemas.openxmlformats.org/officeDocument/2006/relationships/hyperlink" Target="https://doi.org/10.1016/j.biortech.2020.123980" TargetMode="External"/><Relationship Id="rId56" Type="http://schemas.openxmlformats.org/officeDocument/2006/relationships/hyperlink" Target="https://doi.org/10.1021/ef5027373" TargetMode="External"/><Relationship Id="rId77" Type="http://schemas.openxmlformats.org/officeDocument/2006/relationships/hyperlink" Target="https://doi.org/10.1186/s13068-017-0995-6" TargetMode="External"/><Relationship Id="rId100" Type="http://schemas.openxmlformats.org/officeDocument/2006/relationships/hyperlink" Target="https://doi.org/10.1016/j.biortech.2018.05.108" TargetMode="External"/><Relationship Id="rId282" Type="http://schemas.openxmlformats.org/officeDocument/2006/relationships/hyperlink" Target="https://doi.org/10.1016/j.indcrop.2014.07.002" TargetMode="External"/><Relationship Id="rId317" Type="http://schemas.openxmlformats.org/officeDocument/2006/relationships/hyperlink" Target="https://doi.org/10.1016/j.biombioe.2011.04.022" TargetMode="External"/><Relationship Id="rId338" Type="http://schemas.openxmlformats.org/officeDocument/2006/relationships/hyperlink" Target="https://doi.org/10.1016/j.biortech.2013.01.019" TargetMode="External"/><Relationship Id="rId8" Type="http://schemas.openxmlformats.org/officeDocument/2006/relationships/hyperlink" Target="https://doi.org/10.1016/j.rser.2019.05.040" TargetMode="External"/><Relationship Id="rId98" Type="http://schemas.openxmlformats.org/officeDocument/2006/relationships/hyperlink" Target="https://doi.org/10.1016/j.biortech.2018.05.108" TargetMode="External"/><Relationship Id="rId121" Type="http://schemas.openxmlformats.org/officeDocument/2006/relationships/hyperlink" Target="https://doi.org/10.1016/j.jece.2020.104035" TargetMode="External"/><Relationship Id="rId142" Type="http://schemas.openxmlformats.org/officeDocument/2006/relationships/hyperlink" Target="https://doi.org/10.1016/j.enconman.2014.02.071" TargetMode="External"/><Relationship Id="rId163" Type="http://schemas.openxmlformats.org/officeDocument/2006/relationships/hyperlink" Target="https://doi.org/10.1016/j.cep.2020.108269" TargetMode="External"/><Relationship Id="rId184" Type="http://schemas.openxmlformats.org/officeDocument/2006/relationships/hyperlink" Target="https://doi.org/10.1016/j.indcrop.2013.06.018" TargetMode="External"/><Relationship Id="rId219" Type="http://schemas.openxmlformats.org/officeDocument/2006/relationships/hyperlink" Target="https://doi.org/10.1016/B978-0-12-815605-6.00002-0" TargetMode="External"/><Relationship Id="rId230" Type="http://schemas.openxmlformats.org/officeDocument/2006/relationships/hyperlink" Target="https://doi.org/10.1016/j.biombioe.2008.05.007" TargetMode="External"/><Relationship Id="rId251" Type="http://schemas.openxmlformats.org/officeDocument/2006/relationships/hyperlink" Target="https://doi.org/10.1016/j.biortech.2016.02.129" TargetMode="External"/><Relationship Id="rId25" Type="http://schemas.openxmlformats.org/officeDocument/2006/relationships/hyperlink" Target="https://doi.org/10.1016/j.biortech.2011.02.049" TargetMode="External"/><Relationship Id="rId46" Type="http://schemas.openxmlformats.org/officeDocument/2006/relationships/hyperlink" Target="https://doi.org/10.1617/s11527-009-9565-0" TargetMode="External"/><Relationship Id="rId67" Type="http://schemas.openxmlformats.org/officeDocument/2006/relationships/hyperlink" Target="https://doi.org/10.3390/foods_2020-07750" TargetMode="External"/><Relationship Id="rId272" Type="http://schemas.openxmlformats.org/officeDocument/2006/relationships/hyperlink" Target="https://doi.org/10.1016/j.indcrop.2021.114253" TargetMode="External"/><Relationship Id="rId293" Type="http://schemas.openxmlformats.org/officeDocument/2006/relationships/hyperlink" Target="https://doi.org/10.1016/j.eti.2020.101180" TargetMode="External"/><Relationship Id="rId307" Type="http://schemas.openxmlformats.org/officeDocument/2006/relationships/hyperlink" Target="https://doi.org/10.1016/j.procbio.2015.11.011" TargetMode="External"/><Relationship Id="rId328" Type="http://schemas.openxmlformats.org/officeDocument/2006/relationships/hyperlink" Target="https://doi.org/10.1016/j.biortech.2005.01.010" TargetMode="External"/><Relationship Id="rId88" Type="http://schemas.openxmlformats.org/officeDocument/2006/relationships/hyperlink" Target="https://doi.org/10.1021/ef5027373" TargetMode="External"/><Relationship Id="rId111" Type="http://schemas.openxmlformats.org/officeDocument/2006/relationships/hyperlink" Target="https://doi.org/10.1002/jctb.5239" TargetMode="External"/><Relationship Id="rId132" Type="http://schemas.openxmlformats.org/officeDocument/2006/relationships/hyperlink" Target="https://doi.org/10.1016/j.wasman.2020.08.032" TargetMode="External"/><Relationship Id="rId153" Type="http://schemas.openxmlformats.org/officeDocument/2006/relationships/hyperlink" Target="https://doi.org/10.1016/j.biortech.2017.08.012" TargetMode="External"/><Relationship Id="rId174" Type="http://schemas.openxmlformats.org/officeDocument/2006/relationships/hyperlink" Target="https://doi.org/10.1016/j.indcrop.2020.112279" TargetMode="External"/><Relationship Id="rId195" Type="http://schemas.openxmlformats.org/officeDocument/2006/relationships/hyperlink" Target="https://doi.org/10.1016/j.renene.2020.05.085" TargetMode="External"/><Relationship Id="rId209" Type="http://schemas.openxmlformats.org/officeDocument/2006/relationships/hyperlink" Target="https://doi.org/10.1016/j.biombioe.2014.10.027" TargetMode="External"/><Relationship Id="rId220" Type="http://schemas.openxmlformats.org/officeDocument/2006/relationships/hyperlink" Target="https://doi.org/10.1016/B978-0-12-815605-6.00002-0" TargetMode="External"/><Relationship Id="rId241" Type="http://schemas.openxmlformats.org/officeDocument/2006/relationships/hyperlink" Target="https://doi.org/10.1016/j.fuproc.2015.08.034" TargetMode="External"/><Relationship Id="rId15" Type="http://schemas.openxmlformats.org/officeDocument/2006/relationships/hyperlink" Target="https://doi.org/10.5071/26thEUBCE2018-1AV.2.18" TargetMode="External"/><Relationship Id="rId36" Type="http://schemas.openxmlformats.org/officeDocument/2006/relationships/hyperlink" Target="https://doi.org/10.1016/j.biortech.2012.12.030" TargetMode="External"/><Relationship Id="rId57" Type="http://schemas.openxmlformats.org/officeDocument/2006/relationships/hyperlink" Target="https://doi.org/10.1021/ef5027373" TargetMode="External"/><Relationship Id="rId262" Type="http://schemas.openxmlformats.org/officeDocument/2006/relationships/hyperlink" Target="https://doi.org/10.1016/j.psep.2017.07.019" TargetMode="External"/><Relationship Id="rId283" Type="http://schemas.openxmlformats.org/officeDocument/2006/relationships/hyperlink" Target="https://doi.org/10.1016/j.jclepro.2018.09.066" TargetMode="External"/><Relationship Id="rId318" Type="http://schemas.openxmlformats.org/officeDocument/2006/relationships/hyperlink" Target="https://doi.org/10.1016/j.biombioe.2011.04.022" TargetMode="External"/><Relationship Id="rId339" Type="http://schemas.openxmlformats.org/officeDocument/2006/relationships/hyperlink" Target="https://doi.org/10.1016/j.biortech.2013.01.019" TargetMode="External"/><Relationship Id="rId78" Type="http://schemas.openxmlformats.org/officeDocument/2006/relationships/hyperlink" Target="https://doi.org/10.1186/s13068-017-0995-6" TargetMode="External"/><Relationship Id="rId99" Type="http://schemas.openxmlformats.org/officeDocument/2006/relationships/hyperlink" Target="https://doi.org/10.1016/j.biortech.2018.05.108" TargetMode="External"/><Relationship Id="rId101" Type="http://schemas.openxmlformats.org/officeDocument/2006/relationships/hyperlink" Target="https://doi.org/10.1016/j.biortech.2018.05.108" TargetMode="External"/><Relationship Id="rId122" Type="http://schemas.openxmlformats.org/officeDocument/2006/relationships/hyperlink" Target="https://doi.org/10.1016/j.wasman.2020.08.032" TargetMode="External"/><Relationship Id="rId143" Type="http://schemas.openxmlformats.org/officeDocument/2006/relationships/hyperlink" Target="https://doi.org/10.1016/j.jece.2021.106768" TargetMode="External"/><Relationship Id="rId164" Type="http://schemas.openxmlformats.org/officeDocument/2006/relationships/hyperlink" Target="https://doi.org/10.1016/j.bej.2015.04.009" TargetMode="External"/><Relationship Id="rId185" Type="http://schemas.openxmlformats.org/officeDocument/2006/relationships/hyperlink" Target="https://doi.org/10.1016/j.cej.2019.03.032" TargetMode="External"/><Relationship Id="rId9" Type="http://schemas.openxmlformats.org/officeDocument/2006/relationships/hyperlink" Target="https://doi.org/10.1016/j.carbpol.2017.06.109" TargetMode="External"/><Relationship Id="rId210" Type="http://schemas.openxmlformats.org/officeDocument/2006/relationships/hyperlink" Target="https://doi.org/10.1016/j.foodres.2021.110529" TargetMode="External"/><Relationship Id="rId26" Type="http://schemas.openxmlformats.org/officeDocument/2006/relationships/hyperlink" Target="https://doi.org/10.1016/j.biortech.2011.02.049" TargetMode="External"/><Relationship Id="rId231" Type="http://schemas.openxmlformats.org/officeDocument/2006/relationships/hyperlink" Target="https://doi.org/10.1016/j.biombioe.2008.05.007" TargetMode="External"/><Relationship Id="rId252" Type="http://schemas.openxmlformats.org/officeDocument/2006/relationships/hyperlink" Target="https://doi.org/10.1016/j.biortech.2016.02.129" TargetMode="External"/><Relationship Id="rId273" Type="http://schemas.openxmlformats.org/officeDocument/2006/relationships/hyperlink" Target="https://doi.org/10.1016/j.indcrop.2019.03.059" TargetMode="External"/><Relationship Id="rId294" Type="http://schemas.openxmlformats.org/officeDocument/2006/relationships/hyperlink" Target="https://doi.org/10.1016/j.eti.2020.101180" TargetMode="External"/><Relationship Id="rId308" Type="http://schemas.openxmlformats.org/officeDocument/2006/relationships/hyperlink" Target="https://doi.org/10.1016/j.biortech.2017.05.131" TargetMode="External"/><Relationship Id="rId329" Type="http://schemas.openxmlformats.org/officeDocument/2006/relationships/hyperlink" Target="https://doi.org/10.1016/j.biortech.2015.08.126" TargetMode="External"/><Relationship Id="rId47" Type="http://schemas.openxmlformats.org/officeDocument/2006/relationships/hyperlink" Target="https://doi.org/10.1021/jf034974x" TargetMode="External"/><Relationship Id="rId68" Type="http://schemas.openxmlformats.org/officeDocument/2006/relationships/hyperlink" Target="https://doi.org/10.3390/foods_2020-07750" TargetMode="External"/><Relationship Id="rId89" Type="http://schemas.openxmlformats.org/officeDocument/2006/relationships/hyperlink" Target="https://doi.org/10.1016/j.wasman.2018.07.044" TargetMode="External"/><Relationship Id="rId112" Type="http://schemas.openxmlformats.org/officeDocument/2006/relationships/hyperlink" Target="https://doi.org/10.1002/jctb.5239" TargetMode="External"/><Relationship Id="rId133" Type="http://schemas.openxmlformats.org/officeDocument/2006/relationships/hyperlink" Target="https://doi.org/10.1016/j.wasman.2020.08.032" TargetMode="External"/><Relationship Id="rId154" Type="http://schemas.openxmlformats.org/officeDocument/2006/relationships/hyperlink" Target="https://doi.org/10.1016/j.scitotenv.2020.142800" TargetMode="External"/><Relationship Id="rId175" Type="http://schemas.openxmlformats.org/officeDocument/2006/relationships/hyperlink" Target="https://doi.org/10.1016/j.foodhyd.2015.03.030" TargetMode="External"/><Relationship Id="rId340" Type="http://schemas.openxmlformats.org/officeDocument/2006/relationships/hyperlink" Target="https://doi.org/10.1016/j.foodchem.2016.10.130" TargetMode="External"/><Relationship Id="rId196" Type="http://schemas.openxmlformats.org/officeDocument/2006/relationships/hyperlink" Target="https://doi.org/10.1016/j.biortech.2018.01.135" TargetMode="External"/><Relationship Id="rId200" Type="http://schemas.openxmlformats.org/officeDocument/2006/relationships/hyperlink" Target="https://doi.org/10.1016/j.jenvman.2013.02.054" TargetMode="External"/><Relationship Id="rId16" Type="http://schemas.openxmlformats.org/officeDocument/2006/relationships/hyperlink" Target="https://doi.org/10.1016/j.eng.2018.11.036" TargetMode="External"/><Relationship Id="rId221" Type="http://schemas.openxmlformats.org/officeDocument/2006/relationships/hyperlink" Target="https://doi.org/10.1016/B978-0-12-815605-6.00002-0" TargetMode="External"/><Relationship Id="rId242" Type="http://schemas.openxmlformats.org/officeDocument/2006/relationships/hyperlink" Target="https://doi.org/10.1016/j.fuproc.2015.08.034" TargetMode="External"/><Relationship Id="rId263" Type="http://schemas.openxmlformats.org/officeDocument/2006/relationships/hyperlink" Target="https://doi.org/10.1016/j.jobab.2021.04.001" TargetMode="External"/><Relationship Id="rId284" Type="http://schemas.openxmlformats.org/officeDocument/2006/relationships/hyperlink" Target="https://doi.org/10.1016/j.enconman.2018.10.106" TargetMode="External"/><Relationship Id="rId319" Type="http://schemas.openxmlformats.org/officeDocument/2006/relationships/hyperlink" Target="https://doi.org/10.1016/j.biombioe.2011.04.022" TargetMode="External"/><Relationship Id="rId37" Type="http://schemas.openxmlformats.org/officeDocument/2006/relationships/hyperlink" Target="https://doi.org/10.1016/j.indcrop.2011.07.010" TargetMode="External"/><Relationship Id="rId58" Type="http://schemas.openxmlformats.org/officeDocument/2006/relationships/hyperlink" Target="https://doi.org/10.1021/ef5027373" TargetMode="External"/><Relationship Id="rId79" Type="http://schemas.openxmlformats.org/officeDocument/2006/relationships/hyperlink" Target="https://doi.org/10.1039/C2RA20557B" TargetMode="External"/><Relationship Id="rId102" Type="http://schemas.openxmlformats.org/officeDocument/2006/relationships/hyperlink" Target="https://doi.org/10.1016/j.biortech.2020.124348" TargetMode="External"/><Relationship Id="rId123" Type="http://schemas.openxmlformats.org/officeDocument/2006/relationships/hyperlink" Target="https://doi.org/10.1016/j.wasman.2020.08.032" TargetMode="External"/><Relationship Id="rId144" Type="http://schemas.openxmlformats.org/officeDocument/2006/relationships/hyperlink" Target="https://doi.org/10.1016/j.jece.2021.106768" TargetMode="External"/><Relationship Id="rId330" Type="http://schemas.openxmlformats.org/officeDocument/2006/relationships/hyperlink" Target="https://doi.org/10.1016/j.biortech.2013.08.014" TargetMode="External"/><Relationship Id="rId90" Type="http://schemas.openxmlformats.org/officeDocument/2006/relationships/hyperlink" Target="https://doi.org/10.1016/j.bcdf.2020.100234" TargetMode="External"/><Relationship Id="rId165" Type="http://schemas.openxmlformats.org/officeDocument/2006/relationships/hyperlink" Target="https://doi.org/10.1016/j.cattod.2013.10.065" TargetMode="External"/><Relationship Id="rId186" Type="http://schemas.openxmlformats.org/officeDocument/2006/relationships/hyperlink" Target="https://doi.org/10.1016/j.renene.2020.05.130" TargetMode="External"/><Relationship Id="rId211" Type="http://schemas.openxmlformats.org/officeDocument/2006/relationships/hyperlink" Target="https://doi.org/10.1016/j.foodres.2021.110529" TargetMode="External"/><Relationship Id="rId232" Type="http://schemas.openxmlformats.org/officeDocument/2006/relationships/hyperlink" Target="https://doi.org/10.1016/j.biombioe.2008.05.007" TargetMode="External"/><Relationship Id="rId253" Type="http://schemas.openxmlformats.org/officeDocument/2006/relationships/hyperlink" Target="https://doi.org/10.1016/j.biortech.2016.02.129" TargetMode="External"/><Relationship Id="rId274" Type="http://schemas.openxmlformats.org/officeDocument/2006/relationships/hyperlink" Target="https://doi.org/10.1016/j.indcrop.2021.113800" TargetMode="External"/><Relationship Id="rId295" Type="http://schemas.openxmlformats.org/officeDocument/2006/relationships/hyperlink" Target="https://doi.org/10.1016/j.biombioe.2013.08.015" TargetMode="External"/><Relationship Id="rId309" Type="http://schemas.openxmlformats.org/officeDocument/2006/relationships/hyperlink" Target="https://doi.org/10.1016/j.biortech.2017.05.131" TargetMode="External"/><Relationship Id="rId27" Type="http://schemas.openxmlformats.org/officeDocument/2006/relationships/hyperlink" Target="https://doi.org/10.1016/j.biortech.2011.02.049" TargetMode="External"/><Relationship Id="rId48" Type="http://schemas.openxmlformats.org/officeDocument/2006/relationships/hyperlink" Target="https://doi.org/10.1016/j.biombioe.2015.03.004" TargetMode="External"/><Relationship Id="rId69" Type="http://schemas.openxmlformats.org/officeDocument/2006/relationships/hyperlink" Target="https://doi.org/10.1016/j.biortech.2021.126060" TargetMode="External"/><Relationship Id="rId113" Type="http://schemas.openxmlformats.org/officeDocument/2006/relationships/hyperlink" Target="https://doi.org/10.1007/s12649-015-9455-3" TargetMode="External"/><Relationship Id="rId134" Type="http://schemas.openxmlformats.org/officeDocument/2006/relationships/hyperlink" Target="https://doi.org/10.1016/j.compositesa.2019.105677" TargetMode="External"/><Relationship Id="rId320" Type="http://schemas.openxmlformats.org/officeDocument/2006/relationships/hyperlink" Target="https://doi.org/10.1016/j.biortech.2017.08.008" TargetMode="External"/><Relationship Id="rId80" Type="http://schemas.openxmlformats.org/officeDocument/2006/relationships/hyperlink" Target="https://doi.org/10.1039/C2RA20557B" TargetMode="External"/><Relationship Id="rId155" Type="http://schemas.openxmlformats.org/officeDocument/2006/relationships/hyperlink" Target="https://doi.org/10.1016/j.carbpol.2020.117274" TargetMode="External"/><Relationship Id="rId176" Type="http://schemas.openxmlformats.org/officeDocument/2006/relationships/hyperlink" Target="https://doi.org/10.3390/biology10090860" TargetMode="External"/><Relationship Id="rId197" Type="http://schemas.openxmlformats.org/officeDocument/2006/relationships/hyperlink" Target="https://doi.org/10.3390/molecules26020254" TargetMode="External"/><Relationship Id="rId341" Type="http://schemas.openxmlformats.org/officeDocument/2006/relationships/hyperlink" Target="https://doi.org/10.1016/j.foodchem.2016.10.130" TargetMode="External"/><Relationship Id="rId201" Type="http://schemas.openxmlformats.org/officeDocument/2006/relationships/hyperlink" Target="https://doi.org/10.1016/j.supflu.2018.11.019" TargetMode="External"/><Relationship Id="rId222" Type="http://schemas.openxmlformats.org/officeDocument/2006/relationships/hyperlink" Target="https://doi.org/10.1016/B978-0-12-815605-6.00002-0" TargetMode="External"/><Relationship Id="rId243" Type="http://schemas.openxmlformats.org/officeDocument/2006/relationships/hyperlink" Target="https://doi.org/10.1016/j.fuproc.2015.08.034" TargetMode="External"/><Relationship Id="rId264" Type="http://schemas.openxmlformats.org/officeDocument/2006/relationships/hyperlink" Target="https://doi.org/10.1016/j.apenergy.2011.11.065" TargetMode="External"/><Relationship Id="rId285" Type="http://schemas.openxmlformats.org/officeDocument/2006/relationships/hyperlink" Target="https://doi.org/10.1016/j.indcrop.2016.11.033" TargetMode="External"/><Relationship Id="rId17" Type="http://schemas.openxmlformats.org/officeDocument/2006/relationships/hyperlink" Target="https://doi.org/10.1016/j.wasman.2017.07.003" TargetMode="External"/><Relationship Id="rId38" Type="http://schemas.openxmlformats.org/officeDocument/2006/relationships/hyperlink" Target="https://doi.org/10.1016/j.biombioe.2010.10.018" TargetMode="External"/><Relationship Id="rId59" Type="http://schemas.openxmlformats.org/officeDocument/2006/relationships/hyperlink" Target="https://doi.org/10.1021/ef5027373" TargetMode="External"/><Relationship Id="rId103" Type="http://schemas.openxmlformats.org/officeDocument/2006/relationships/hyperlink" Target="https://doi.org/10.1016/j.apenergy.2020.114493" TargetMode="External"/><Relationship Id="rId124" Type="http://schemas.openxmlformats.org/officeDocument/2006/relationships/hyperlink" Target="https://doi.org/10.1016/j.wasman.2020.08.032" TargetMode="External"/><Relationship Id="rId310" Type="http://schemas.openxmlformats.org/officeDocument/2006/relationships/hyperlink" Target="https://doi.org/10.1016/j.indcrop.2011.12.001" TargetMode="External"/><Relationship Id="rId70" Type="http://schemas.openxmlformats.org/officeDocument/2006/relationships/hyperlink" Target="https://doi.org/10.1016/j.biortech.2021.126060" TargetMode="External"/><Relationship Id="rId91" Type="http://schemas.openxmlformats.org/officeDocument/2006/relationships/hyperlink" Target="https://doi.org/10.1016/j.bcdf.2020.100234" TargetMode="External"/><Relationship Id="rId145" Type="http://schemas.openxmlformats.org/officeDocument/2006/relationships/hyperlink" Target="https://doi.org/10.1016/j.btre.2021.e00643" TargetMode="External"/><Relationship Id="rId166" Type="http://schemas.openxmlformats.org/officeDocument/2006/relationships/hyperlink" Target="https://doi.org/10.1016/j.cattod.2013.10.065" TargetMode="External"/><Relationship Id="rId187" Type="http://schemas.openxmlformats.org/officeDocument/2006/relationships/hyperlink" Target="https://doi.org/10.1016/j.fuel.2011.12.029" TargetMode="External"/><Relationship Id="rId331" Type="http://schemas.openxmlformats.org/officeDocument/2006/relationships/hyperlink" Target="https://doi.org/10.1016/j.biortech.2013.08.014" TargetMode="External"/><Relationship Id="rId1" Type="http://schemas.openxmlformats.org/officeDocument/2006/relationships/hyperlink" Target="https://doi.org/10.1016/j.eng.2018.11.036" TargetMode="External"/><Relationship Id="rId212" Type="http://schemas.openxmlformats.org/officeDocument/2006/relationships/hyperlink" Target="https://doi.org/10.1016/j.indcrop.2018.04.076" TargetMode="External"/><Relationship Id="rId233" Type="http://schemas.openxmlformats.org/officeDocument/2006/relationships/hyperlink" Target="https://doi.org/10.1016/j.jclepro.2019.117859" TargetMode="External"/><Relationship Id="rId254" Type="http://schemas.openxmlformats.org/officeDocument/2006/relationships/hyperlink" Target="https://doi.org/10.1016/j.biortech.2016.02.129" TargetMode="External"/><Relationship Id="rId28" Type="http://schemas.openxmlformats.org/officeDocument/2006/relationships/hyperlink" Target="https://doi.org/10.1016/j.biortech.2019.121614" TargetMode="External"/><Relationship Id="rId49" Type="http://schemas.openxmlformats.org/officeDocument/2006/relationships/hyperlink" Target="https://doi.org/10.1016/j.biombioe.2015.03.004" TargetMode="External"/><Relationship Id="rId114" Type="http://schemas.openxmlformats.org/officeDocument/2006/relationships/hyperlink" Target="https://doi.org/10.1007/s12649-015-9455-3" TargetMode="External"/><Relationship Id="rId275" Type="http://schemas.openxmlformats.org/officeDocument/2006/relationships/hyperlink" Target="https://doi.org/10.1016/j.indcrop.2021.113800" TargetMode="External"/><Relationship Id="rId296" Type="http://schemas.openxmlformats.org/officeDocument/2006/relationships/hyperlink" Target="https://doi.org/10.1016/j.biombioe.2013.08.015" TargetMode="External"/><Relationship Id="rId300" Type="http://schemas.openxmlformats.org/officeDocument/2006/relationships/hyperlink" Target="https://doi.org/10.1016/j.renene.2013.07.011" TargetMode="External"/><Relationship Id="rId60" Type="http://schemas.openxmlformats.org/officeDocument/2006/relationships/hyperlink" Target="https://doi.org/10.1021/ef5027373" TargetMode="External"/><Relationship Id="rId81" Type="http://schemas.openxmlformats.org/officeDocument/2006/relationships/hyperlink" Target="https://doi.org/10.1039/C2RA20557B" TargetMode="External"/><Relationship Id="rId135" Type="http://schemas.openxmlformats.org/officeDocument/2006/relationships/hyperlink" Target="https://doi.org/10.1016/j.wasman.2020.08.032" TargetMode="External"/><Relationship Id="rId156" Type="http://schemas.openxmlformats.org/officeDocument/2006/relationships/hyperlink" Target="https://doi.org/10.1016/j.jiec.2021.01.042" TargetMode="External"/><Relationship Id="rId177" Type="http://schemas.openxmlformats.org/officeDocument/2006/relationships/hyperlink" Target="https://doi.org/10.1016/j.foodchem.2020.126218" TargetMode="External"/><Relationship Id="rId198" Type="http://schemas.openxmlformats.org/officeDocument/2006/relationships/hyperlink" Target="https://doi.org/10.1016/j.indcrop.2018.02.061" TargetMode="External"/><Relationship Id="rId321" Type="http://schemas.openxmlformats.org/officeDocument/2006/relationships/hyperlink" Target="https://doi.org/10.1016/j.indcrop.2020.112265" TargetMode="External"/><Relationship Id="rId342" Type="http://schemas.openxmlformats.org/officeDocument/2006/relationships/printerSettings" Target="../printerSettings/printerSettings1.bin"/><Relationship Id="rId202" Type="http://schemas.openxmlformats.org/officeDocument/2006/relationships/hyperlink" Target="https://doi.org/10.1016/j.biortech.2019.121611" TargetMode="External"/><Relationship Id="rId223" Type="http://schemas.openxmlformats.org/officeDocument/2006/relationships/hyperlink" Target="https://doi.org/10.1016/B978-0-12-815605-6.00002-0" TargetMode="External"/><Relationship Id="rId244" Type="http://schemas.openxmlformats.org/officeDocument/2006/relationships/hyperlink" Target="https://doi.org/10.1016/j.fuproc.2015.08.034" TargetMode="External"/><Relationship Id="rId18" Type="http://schemas.openxmlformats.org/officeDocument/2006/relationships/hyperlink" Target="https://doi.org/10.1016/j.renene.2016.02.059" TargetMode="External"/><Relationship Id="rId39" Type="http://schemas.openxmlformats.org/officeDocument/2006/relationships/hyperlink" Target="https://doi.org/10.1016/j.carbpol.2014.07.052" TargetMode="External"/><Relationship Id="rId265" Type="http://schemas.openxmlformats.org/officeDocument/2006/relationships/hyperlink" Target="https://doi.org/10.1016/j.apenergy.2011.11.065" TargetMode="External"/><Relationship Id="rId286" Type="http://schemas.openxmlformats.org/officeDocument/2006/relationships/hyperlink" Target="https://doi.org/10.1016/j.biortech.2013.03.033" TargetMode="External"/><Relationship Id="rId50" Type="http://schemas.openxmlformats.org/officeDocument/2006/relationships/hyperlink" Target="https://doi.org/10.1016/j.biombioe.2015.12.005" TargetMode="External"/><Relationship Id="rId104" Type="http://schemas.openxmlformats.org/officeDocument/2006/relationships/hyperlink" Target="https://doi.org/10.1016/j.foodchem.2018.07.080" TargetMode="External"/><Relationship Id="rId125" Type="http://schemas.openxmlformats.org/officeDocument/2006/relationships/hyperlink" Target="https://doi.org/10.4236/fns.2020.116034" TargetMode="External"/><Relationship Id="rId146" Type="http://schemas.openxmlformats.org/officeDocument/2006/relationships/hyperlink" Target="https://doi.org/10.1016/j.biortech.2018.06.072" TargetMode="External"/><Relationship Id="rId167" Type="http://schemas.openxmlformats.org/officeDocument/2006/relationships/hyperlink" Target="https://doi.org/10.1016/j.cattod.2013.10.065" TargetMode="External"/><Relationship Id="rId188" Type="http://schemas.openxmlformats.org/officeDocument/2006/relationships/hyperlink" Target="https://doi.org/10.1016/j.enconman.2017.06.010" TargetMode="External"/><Relationship Id="rId311" Type="http://schemas.openxmlformats.org/officeDocument/2006/relationships/hyperlink" Target="https://doi.org/10.1016/j.foodhyd.2012.05.022" TargetMode="External"/><Relationship Id="rId332" Type="http://schemas.openxmlformats.org/officeDocument/2006/relationships/hyperlink" Target="https://doi.org/10.1016/j.biortech.2013.08.014" TargetMode="External"/><Relationship Id="rId71" Type="http://schemas.openxmlformats.org/officeDocument/2006/relationships/hyperlink" Target="https://doi.org/10.1186/s13068-017-0995-6" TargetMode="External"/><Relationship Id="rId92" Type="http://schemas.openxmlformats.org/officeDocument/2006/relationships/hyperlink" Target="https://doi.org/10.1016/j.biortech.2018.01.041" TargetMode="External"/><Relationship Id="rId213" Type="http://schemas.openxmlformats.org/officeDocument/2006/relationships/hyperlink" Target="https://doi.org/10.1016/j.enconman.2018.12.078" TargetMode="External"/><Relationship Id="rId234" Type="http://schemas.openxmlformats.org/officeDocument/2006/relationships/hyperlink" Target="https://doi.org/10.1016/j.fbio.2021.101374" TargetMode="External"/><Relationship Id="rId2" Type="http://schemas.openxmlformats.org/officeDocument/2006/relationships/hyperlink" Target="https://doi.org/10.1016/j.supflu.2018.03.015" TargetMode="External"/><Relationship Id="rId29" Type="http://schemas.openxmlformats.org/officeDocument/2006/relationships/hyperlink" Target="https://doi.org/10.1016/j.wasman.2015.08.010" TargetMode="External"/><Relationship Id="rId255" Type="http://schemas.openxmlformats.org/officeDocument/2006/relationships/hyperlink" Target="https://doi.org/10.1016/j.jenvman.2016.04.006" TargetMode="External"/><Relationship Id="rId276" Type="http://schemas.openxmlformats.org/officeDocument/2006/relationships/hyperlink" Target="https://doi.org/10.1016/j.energy.2018.03.085" TargetMode="External"/><Relationship Id="rId297" Type="http://schemas.openxmlformats.org/officeDocument/2006/relationships/hyperlink" Target="https://doi.org/10.1016/j.biombioe.2013.08.015" TargetMode="External"/><Relationship Id="rId40" Type="http://schemas.openxmlformats.org/officeDocument/2006/relationships/hyperlink" Target="https://doi.org/10.1016/j.carbpol.2014.07.052" TargetMode="External"/><Relationship Id="rId115" Type="http://schemas.openxmlformats.org/officeDocument/2006/relationships/hyperlink" Target="https://doi.org/10.1007/s12649-015-9455-3" TargetMode="External"/><Relationship Id="rId136" Type="http://schemas.openxmlformats.org/officeDocument/2006/relationships/hyperlink" Target="https://doi.org/10.1016/j.wasman.2020.08.032" TargetMode="External"/><Relationship Id="rId157" Type="http://schemas.openxmlformats.org/officeDocument/2006/relationships/hyperlink" Target="https://doi.org/10.1016/j.foodchem.2021.129264" TargetMode="External"/><Relationship Id="rId178" Type="http://schemas.openxmlformats.org/officeDocument/2006/relationships/hyperlink" Target="https://doi.org/10.1016/j.jclepro.2018.06.062" TargetMode="External"/><Relationship Id="rId301" Type="http://schemas.openxmlformats.org/officeDocument/2006/relationships/hyperlink" Target="https://doi.org/10.1016/j.biteb.2021.100868" TargetMode="External"/><Relationship Id="rId322" Type="http://schemas.openxmlformats.org/officeDocument/2006/relationships/hyperlink" Target="https://doi.org/10.1016/j.biortech.2018.07.005" TargetMode="External"/><Relationship Id="rId61" Type="http://schemas.openxmlformats.org/officeDocument/2006/relationships/hyperlink" Target="https://doi.org/10.1021/ef5027373" TargetMode="External"/><Relationship Id="rId82" Type="http://schemas.openxmlformats.org/officeDocument/2006/relationships/hyperlink" Target="https://doi.org/10.1039/C2RA20557B" TargetMode="External"/><Relationship Id="rId199" Type="http://schemas.openxmlformats.org/officeDocument/2006/relationships/hyperlink" Target="https://doi.org/10.1016/j.indcrop.2018.02.061" TargetMode="External"/><Relationship Id="rId203" Type="http://schemas.openxmlformats.org/officeDocument/2006/relationships/hyperlink" Target="https://doi.org/10.1016/j.supflu.2016.10.015" TargetMode="External"/><Relationship Id="rId19" Type="http://schemas.openxmlformats.org/officeDocument/2006/relationships/hyperlink" Target="https://doi.org/10.5071/26thEUBCE2018-1AV.2.18" TargetMode="External"/><Relationship Id="rId224" Type="http://schemas.openxmlformats.org/officeDocument/2006/relationships/hyperlink" Target="https://doi.org/10.1016/B978-0-12-815605-6.00002-0" TargetMode="External"/><Relationship Id="rId245" Type="http://schemas.openxmlformats.org/officeDocument/2006/relationships/hyperlink" Target="https://doi.org/10.1016/j.indcrop.2021.113578" TargetMode="External"/><Relationship Id="rId266" Type="http://schemas.openxmlformats.org/officeDocument/2006/relationships/hyperlink" Target="https://doi.org/10.1016/j.biombioe.2015.08.018" TargetMode="External"/><Relationship Id="rId287" Type="http://schemas.openxmlformats.org/officeDocument/2006/relationships/hyperlink" Target="https://doi.org/10.1016/j.jiec.2014.07.044" TargetMode="External"/><Relationship Id="rId30" Type="http://schemas.openxmlformats.org/officeDocument/2006/relationships/hyperlink" Target="https://doi.org/10.1016/j.biortech.2018.01.041" TargetMode="External"/><Relationship Id="rId105" Type="http://schemas.openxmlformats.org/officeDocument/2006/relationships/hyperlink" Target="https://doi.org/10.1016/j.wasman.2020.09.034" TargetMode="External"/><Relationship Id="rId126" Type="http://schemas.openxmlformats.org/officeDocument/2006/relationships/hyperlink" Target="https://doi.org/10.1016/j.wasman.2020.08.032" TargetMode="External"/><Relationship Id="rId147" Type="http://schemas.openxmlformats.org/officeDocument/2006/relationships/hyperlink" Target="https://doi.org/10.1016/j.biortech.2018.06.072" TargetMode="External"/><Relationship Id="rId168" Type="http://schemas.openxmlformats.org/officeDocument/2006/relationships/hyperlink" Target="https://doi.org/10.1016/j.scitotenv.2018.07.155" TargetMode="External"/><Relationship Id="rId312" Type="http://schemas.openxmlformats.org/officeDocument/2006/relationships/hyperlink" Target="https://doi.org/10.1016/j.foodhyd.2012.05.022" TargetMode="External"/><Relationship Id="rId333" Type="http://schemas.openxmlformats.org/officeDocument/2006/relationships/hyperlink" Target="https://doi.org/10.1016/j.biortech.2015.02.060" TargetMode="External"/><Relationship Id="rId51" Type="http://schemas.openxmlformats.org/officeDocument/2006/relationships/hyperlink" Target="https://doi.org/10.1007/s11274-014-1745-6" TargetMode="External"/><Relationship Id="rId72" Type="http://schemas.openxmlformats.org/officeDocument/2006/relationships/hyperlink" Target="https://doi.org/10.1186/s13068-017-0995-6" TargetMode="External"/><Relationship Id="rId93" Type="http://schemas.openxmlformats.org/officeDocument/2006/relationships/hyperlink" Target="https://doi.org/10.1016/j.biortech.2017.08.110" TargetMode="External"/><Relationship Id="rId189" Type="http://schemas.openxmlformats.org/officeDocument/2006/relationships/hyperlink" Target="https://doi.org/10.1016/j.renene.2020.01.120" TargetMode="External"/><Relationship Id="rId3" Type="http://schemas.openxmlformats.org/officeDocument/2006/relationships/hyperlink" Target="https://doi.org/10.1007/s13399-020-00627-y" TargetMode="External"/><Relationship Id="rId214" Type="http://schemas.openxmlformats.org/officeDocument/2006/relationships/hyperlink" Target="https://doi.org/10.1016/j.ijhydene.2017.08.185" TargetMode="External"/><Relationship Id="rId235" Type="http://schemas.openxmlformats.org/officeDocument/2006/relationships/hyperlink" Target="https://doi.org/10.1016/j.energy.2020.117156" TargetMode="External"/><Relationship Id="rId256" Type="http://schemas.openxmlformats.org/officeDocument/2006/relationships/hyperlink" Target="https://doi.org/10.1016/j.enzmictec.2006.08.014" TargetMode="External"/><Relationship Id="rId277" Type="http://schemas.openxmlformats.org/officeDocument/2006/relationships/hyperlink" Target="https://doi.org/10.1016/j.indcrop.2015.03.056" TargetMode="External"/><Relationship Id="rId298" Type="http://schemas.openxmlformats.org/officeDocument/2006/relationships/hyperlink" Target="https://doi.org/10.1016/j.biombioe.2013.08.015" TargetMode="External"/><Relationship Id="rId116" Type="http://schemas.openxmlformats.org/officeDocument/2006/relationships/hyperlink" Target="https://doi.org/10.1021/ef5027373" TargetMode="External"/><Relationship Id="rId137" Type="http://schemas.openxmlformats.org/officeDocument/2006/relationships/hyperlink" Target="https://doi.org/10.1016/j.wasman.2020.08.032" TargetMode="External"/><Relationship Id="rId158" Type="http://schemas.openxmlformats.org/officeDocument/2006/relationships/hyperlink" Target="https://doi.org/10.1016/j.seppur.2013.02.015" TargetMode="External"/><Relationship Id="rId302" Type="http://schemas.openxmlformats.org/officeDocument/2006/relationships/hyperlink" Target="https://doi.org/10.1016/j.indcrop.2019.112001" TargetMode="External"/><Relationship Id="rId323" Type="http://schemas.openxmlformats.org/officeDocument/2006/relationships/hyperlink" Target="https://doi.org/10.1016/j.biortech.2019.01.017" TargetMode="External"/><Relationship Id="rId20" Type="http://schemas.openxmlformats.org/officeDocument/2006/relationships/hyperlink" Target="https://doi.org/10.1021/jf102188k" TargetMode="External"/><Relationship Id="rId41" Type="http://schemas.openxmlformats.org/officeDocument/2006/relationships/hyperlink" Target="https://doi.org/10.1016/j.biombioe.2011.10.033" TargetMode="External"/><Relationship Id="rId62" Type="http://schemas.openxmlformats.org/officeDocument/2006/relationships/hyperlink" Target="https://doi.org/10.1016/j.biortech.2020.123884" TargetMode="External"/><Relationship Id="rId83" Type="http://schemas.openxmlformats.org/officeDocument/2006/relationships/hyperlink" Target="https://doi.org/10.1016/j.apenergy.2013.07.036" TargetMode="External"/><Relationship Id="rId179" Type="http://schemas.openxmlformats.org/officeDocument/2006/relationships/hyperlink" Target="https://doi.org/10.1016/j.biortech.2020.124099" TargetMode="External"/><Relationship Id="rId190" Type="http://schemas.openxmlformats.org/officeDocument/2006/relationships/hyperlink" Target="https://doi.org/10.1016/j.renene.2020.01.120" TargetMode="External"/><Relationship Id="rId204" Type="http://schemas.openxmlformats.org/officeDocument/2006/relationships/hyperlink" Target="https://doi.org/10.1016/j.supflu.2016.10.015" TargetMode="External"/><Relationship Id="rId225" Type="http://schemas.openxmlformats.org/officeDocument/2006/relationships/hyperlink" Target="https://doi.org/10.1016/j.indcrop.2021.113818" TargetMode="External"/><Relationship Id="rId246" Type="http://schemas.openxmlformats.org/officeDocument/2006/relationships/hyperlink" Target="https://doi.org/10.1016/j.indcrop.2021.113578" TargetMode="External"/><Relationship Id="rId267" Type="http://schemas.openxmlformats.org/officeDocument/2006/relationships/hyperlink" Target="https://doi.org/10.1016/j.biombioe.2018.12.013" TargetMode="External"/><Relationship Id="rId288" Type="http://schemas.openxmlformats.org/officeDocument/2006/relationships/hyperlink" Target="https://doi.org/10.1016/j.eti.2020.101180" TargetMode="External"/><Relationship Id="rId106" Type="http://schemas.openxmlformats.org/officeDocument/2006/relationships/hyperlink" Target="https://doi.org/10.1021/ef5027373" TargetMode="External"/><Relationship Id="rId127" Type="http://schemas.openxmlformats.org/officeDocument/2006/relationships/hyperlink" Target="https://doi.org/10.1016/j.wasman.2020.08.032" TargetMode="External"/><Relationship Id="rId313" Type="http://schemas.openxmlformats.org/officeDocument/2006/relationships/hyperlink" Target="https://doi.org/10.1016/j.biombioe.2013.04.005" TargetMode="External"/><Relationship Id="rId10" Type="http://schemas.openxmlformats.org/officeDocument/2006/relationships/hyperlink" Target="https://doi.org/10.1007/s00253-017-8522-z" TargetMode="External"/><Relationship Id="rId31" Type="http://schemas.openxmlformats.org/officeDocument/2006/relationships/hyperlink" Target="https://doi.org/10.1016/j.supflu.2014.02.017" TargetMode="External"/><Relationship Id="rId52" Type="http://schemas.openxmlformats.org/officeDocument/2006/relationships/hyperlink" Target="https://doi.org/10.1021/ef5027373" TargetMode="External"/><Relationship Id="rId73" Type="http://schemas.openxmlformats.org/officeDocument/2006/relationships/hyperlink" Target="https://doi.org/10.1186/s13068-017-0995-6" TargetMode="External"/><Relationship Id="rId94" Type="http://schemas.openxmlformats.org/officeDocument/2006/relationships/hyperlink" Target="https://doi.org/10.1617/s11527-009-9565-0" TargetMode="External"/><Relationship Id="rId148" Type="http://schemas.openxmlformats.org/officeDocument/2006/relationships/hyperlink" Target="https://doi.org/10.1016/j.fuel.2017.08.059" TargetMode="External"/><Relationship Id="rId169" Type="http://schemas.openxmlformats.org/officeDocument/2006/relationships/hyperlink" Target="https://doi.org/10.1016/j.scitotenv.2018.07.155" TargetMode="External"/><Relationship Id="rId334" Type="http://schemas.openxmlformats.org/officeDocument/2006/relationships/hyperlink" Target="https://doi.org/10.1016/j.jaap.2016.03.012" TargetMode="External"/><Relationship Id="rId4" Type="http://schemas.openxmlformats.org/officeDocument/2006/relationships/hyperlink" Target="https://doi.org/10.1016/j.biortech.2017.08.094" TargetMode="External"/><Relationship Id="rId180" Type="http://schemas.openxmlformats.org/officeDocument/2006/relationships/hyperlink" Target="https://doi.org/10.1016/j.renene.2019.12.030" TargetMode="External"/><Relationship Id="rId215" Type="http://schemas.openxmlformats.org/officeDocument/2006/relationships/hyperlink" Target="https://doi.org/10.1016/j.procbio.2010.04.017" TargetMode="External"/><Relationship Id="rId236" Type="http://schemas.openxmlformats.org/officeDocument/2006/relationships/hyperlink" Target="https://doi.org/10.1016/j.jiec.2021.07.020" TargetMode="External"/><Relationship Id="rId257" Type="http://schemas.openxmlformats.org/officeDocument/2006/relationships/hyperlink" Target="https://doi.org/10.1016/j.fuel.2014.05.003" TargetMode="External"/><Relationship Id="rId278" Type="http://schemas.openxmlformats.org/officeDocument/2006/relationships/hyperlink" Target="https://doi.org/10.1016/j.indcrop.2015.03.009" TargetMode="External"/><Relationship Id="rId303" Type="http://schemas.openxmlformats.org/officeDocument/2006/relationships/hyperlink" Target="https://doi.org/10.1016/j.biortech.2011.11.034" TargetMode="External"/><Relationship Id="rId42" Type="http://schemas.openxmlformats.org/officeDocument/2006/relationships/hyperlink" Target="https://doi.org/10.1016/j.enzmictec.2009.10.016" TargetMode="External"/><Relationship Id="rId84" Type="http://schemas.openxmlformats.org/officeDocument/2006/relationships/hyperlink" Target="https://doi.org/10.1016/j.wasman.2011.02.007" TargetMode="External"/><Relationship Id="rId138" Type="http://schemas.openxmlformats.org/officeDocument/2006/relationships/hyperlink" Target="https://doi.org/10.1016/j.wasman.2020.08.032" TargetMode="External"/><Relationship Id="rId191" Type="http://schemas.openxmlformats.org/officeDocument/2006/relationships/hyperlink" Target="https://doi.org/10.1016/j.biombioe.2020.105785" TargetMode="External"/><Relationship Id="rId205" Type="http://schemas.openxmlformats.org/officeDocument/2006/relationships/hyperlink" Target="https://doi.org/10.1016/j.biombioe.2017.06.022" TargetMode="External"/><Relationship Id="rId247" Type="http://schemas.openxmlformats.org/officeDocument/2006/relationships/hyperlink" Target="https://doi.org/10.1016/j.biteb.2021.100690" TargetMode="External"/><Relationship Id="rId107" Type="http://schemas.openxmlformats.org/officeDocument/2006/relationships/hyperlink" Target="https://doi.org/10.1016/j.indcrop.2014.09.020" TargetMode="External"/><Relationship Id="rId289" Type="http://schemas.openxmlformats.org/officeDocument/2006/relationships/hyperlink" Target="https://doi.org/10.1016/j.eti.2020.101180" TargetMode="External"/><Relationship Id="rId11" Type="http://schemas.openxmlformats.org/officeDocument/2006/relationships/hyperlink" Target="https://doi.org/10.1016/j.biortech.2014.06.067" TargetMode="External"/><Relationship Id="rId53" Type="http://schemas.openxmlformats.org/officeDocument/2006/relationships/hyperlink" Target="https://doi.org/10.1021/ef5027373" TargetMode="External"/><Relationship Id="rId149" Type="http://schemas.openxmlformats.org/officeDocument/2006/relationships/hyperlink" Target="https://doi.org/10.1016/j.bcab.2017.12.003" TargetMode="External"/><Relationship Id="rId314" Type="http://schemas.openxmlformats.org/officeDocument/2006/relationships/hyperlink" Target="https://doi.org/10.1016/j.wasman.2021.05.008" TargetMode="External"/><Relationship Id="rId95" Type="http://schemas.openxmlformats.org/officeDocument/2006/relationships/hyperlink" Target="https://doi.org/10.1021/jf102188k" TargetMode="External"/><Relationship Id="rId160" Type="http://schemas.openxmlformats.org/officeDocument/2006/relationships/hyperlink" Target="https://doi.org/10.1016/j.biortech.2020.124167" TargetMode="External"/><Relationship Id="rId216" Type="http://schemas.openxmlformats.org/officeDocument/2006/relationships/hyperlink" Target="https://doi.org/10.1016/j.biortech.2017.07.072" TargetMode="External"/><Relationship Id="rId258" Type="http://schemas.openxmlformats.org/officeDocument/2006/relationships/hyperlink" Target="https://doi.org/10.1016/j.indcrop.2016.02.011" TargetMode="External"/><Relationship Id="rId22" Type="http://schemas.openxmlformats.org/officeDocument/2006/relationships/hyperlink" Target="https://doi.org/10.1016/j.jece.2017.12.038" TargetMode="External"/><Relationship Id="rId64" Type="http://schemas.openxmlformats.org/officeDocument/2006/relationships/hyperlink" Target="https://doi.org/10.1016/j.carbpol.2015.12.004" TargetMode="External"/><Relationship Id="rId118" Type="http://schemas.openxmlformats.org/officeDocument/2006/relationships/hyperlink" Target="https://doi.org/10.5071/26thEUBCE2018-1AV.2.18" TargetMode="External"/><Relationship Id="rId325" Type="http://schemas.openxmlformats.org/officeDocument/2006/relationships/hyperlink" Target="https://doi.org/10.1016/j.biortech.2018.06.039" TargetMode="External"/><Relationship Id="rId171" Type="http://schemas.openxmlformats.org/officeDocument/2006/relationships/hyperlink" Target="https://doi.org/10.1016/j.foodhyd.2015.03.030" TargetMode="External"/><Relationship Id="rId227" Type="http://schemas.openxmlformats.org/officeDocument/2006/relationships/hyperlink" Target="https://doi.org/10.1016/j.energy.2015.08.064" TargetMode="External"/><Relationship Id="rId269" Type="http://schemas.openxmlformats.org/officeDocument/2006/relationships/hyperlink" Target="https://doi.org/10.1016/j.biteb.2021.100833" TargetMode="External"/><Relationship Id="rId33" Type="http://schemas.openxmlformats.org/officeDocument/2006/relationships/hyperlink" Target="https://doi.org/10.1016/j.supflu.2014.02.017" TargetMode="External"/><Relationship Id="rId129" Type="http://schemas.openxmlformats.org/officeDocument/2006/relationships/hyperlink" Target="https://doi.org/10.1016/j.wasman.2020.08.032" TargetMode="External"/><Relationship Id="rId280" Type="http://schemas.openxmlformats.org/officeDocument/2006/relationships/hyperlink" Target="https://doi.org/10.1016/j.biteb.2018.09.010" TargetMode="External"/><Relationship Id="rId336" Type="http://schemas.openxmlformats.org/officeDocument/2006/relationships/hyperlink" Target="https://doi.org/10.1016/j.biortech.2011.06.092" TargetMode="External"/><Relationship Id="rId75" Type="http://schemas.openxmlformats.org/officeDocument/2006/relationships/hyperlink" Target="https://doi.org/10.1186/s13068-017-0995-6" TargetMode="External"/><Relationship Id="rId140" Type="http://schemas.openxmlformats.org/officeDocument/2006/relationships/hyperlink" Target="https://doi.org/10.1016/j.wasman.2020.08.032" TargetMode="External"/><Relationship Id="rId182" Type="http://schemas.openxmlformats.org/officeDocument/2006/relationships/hyperlink" Target="https://doi.org/10.1016/j.agwat.2016.04.010" TargetMode="External"/><Relationship Id="rId6" Type="http://schemas.openxmlformats.org/officeDocument/2006/relationships/hyperlink" Target="https://doi.org/10.1016/j.indcrop.2018.12.091" TargetMode="External"/><Relationship Id="rId238" Type="http://schemas.openxmlformats.org/officeDocument/2006/relationships/hyperlink" Target="https://doi.org/10.1016/j.indcrop.2018.09.017" TargetMode="External"/><Relationship Id="rId291" Type="http://schemas.openxmlformats.org/officeDocument/2006/relationships/hyperlink" Target="https://doi.org/10.1016/j.eti.2020.101180" TargetMode="External"/><Relationship Id="rId305" Type="http://schemas.openxmlformats.org/officeDocument/2006/relationships/hyperlink" Target="https://doi.org/10.1016/j.biortech.2011.06.023" TargetMode="External"/><Relationship Id="rId44" Type="http://schemas.openxmlformats.org/officeDocument/2006/relationships/hyperlink" Target="https://doi.org/10.1016/j.carbpol.2014.07.052" TargetMode="External"/><Relationship Id="rId86" Type="http://schemas.openxmlformats.org/officeDocument/2006/relationships/hyperlink" Target="https://doi.org/10.1016/j.biortech.2018.03.135" TargetMode="External"/><Relationship Id="rId151" Type="http://schemas.openxmlformats.org/officeDocument/2006/relationships/hyperlink" Target="https://doi.org/10.1016/j.jaap.2017.07.019" TargetMode="External"/><Relationship Id="rId193" Type="http://schemas.openxmlformats.org/officeDocument/2006/relationships/hyperlink" Target="https://doi.org/10.1016/j.jece.2017.12.038" TargetMode="External"/><Relationship Id="rId207" Type="http://schemas.openxmlformats.org/officeDocument/2006/relationships/hyperlink" Target="https://doi.org/10.1016/j.jclepro.2020.125179" TargetMode="External"/><Relationship Id="rId249" Type="http://schemas.openxmlformats.org/officeDocument/2006/relationships/hyperlink" Target="https://doi.org/10.1016/j.biortech.2016.11.101" TargetMode="External"/><Relationship Id="rId13" Type="http://schemas.openxmlformats.org/officeDocument/2006/relationships/hyperlink" Target="https://doi.org/10.1016/j.foodres.2018.10.083" TargetMode="External"/><Relationship Id="rId109" Type="http://schemas.openxmlformats.org/officeDocument/2006/relationships/hyperlink" Target="https://doi.org/10.1021/ef5027373" TargetMode="External"/><Relationship Id="rId260" Type="http://schemas.openxmlformats.org/officeDocument/2006/relationships/hyperlink" Target="https://doi.org/10.1016/j.biortech.2010.02.036" TargetMode="External"/><Relationship Id="rId316" Type="http://schemas.openxmlformats.org/officeDocument/2006/relationships/hyperlink" Target="https://doi.org/10.1016/j.jclepro.2021.129110" TargetMode="External"/><Relationship Id="rId55" Type="http://schemas.openxmlformats.org/officeDocument/2006/relationships/hyperlink" Target="https://doi.org/10.1021/ef5027373" TargetMode="External"/><Relationship Id="rId97" Type="http://schemas.openxmlformats.org/officeDocument/2006/relationships/hyperlink" Target="https://doi.org/10.1016/j.carbpol.2018.03.022" TargetMode="External"/><Relationship Id="rId120" Type="http://schemas.openxmlformats.org/officeDocument/2006/relationships/hyperlink" Target="https://doi.org/10.1016/j.renene.2020.05.108" TargetMode="External"/><Relationship Id="rId162" Type="http://schemas.openxmlformats.org/officeDocument/2006/relationships/hyperlink" Target="https://doi.org/10.1016/j.cep.2020.108269" TargetMode="External"/><Relationship Id="rId218" Type="http://schemas.openxmlformats.org/officeDocument/2006/relationships/hyperlink" Target="https://doi.org/10.1016/j.biombioe.2017.12.005" TargetMode="External"/><Relationship Id="rId271" Type="http://schemas.openxmlformats.org/officeDocument/2006/relationships/hyperlink" Target="https://doi.org/10.1016/j.biortech.2015.06.146" TargetMode="External"/><Relationship Id="rId24" Type="http://schemas.openxmlformats.org/officeDocument/2006/relationships/hyperlink" Target="https://doi.org/10.1016/j.biortech.2018.12.1194" TargetMode="External"/><Relationship Id="rId66" Type="http://schemas.openxmlformats.org/officeDocument/2006/relationships/hyperlink" Target="https://doi.org/10.1016/j.biortech.2012.11.125" TargetMode="External"/><Relationship Id="rId131" Type="http://schemas.openxmlformats.org/officeDocument/2006/relationships/hyperlink" Target="https://doi.org/10.1016/j.wasman.2020.08.032" TargetMode="External"/><Relationship Id="rId327" Type="http://schemas.openxmlformats.org/officeDocument/2006/relationships/hyperlink" Target="https://doi.org/10.1016/j.bej.2019.107288" TargetMode="External"/><Relationship Id="rId173" Type="http://schemas.openxmlformats.org/officeDocument/2006/relationships/hyperlink" Target="https://doi.org/10.3390/biology10090860" TargetMode="External"/><Relationship Id="rId229" Type="http://schemas.openxmlformats.org/officeDocument/2006/relationships/hyperlink" Target="https://doi.org/10.1016/j.biombioe.2008.05.00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D668-9CCB-4DEA-8731-95DF937CF8DE}">
  <dimension ref="A1:M366"/>
  <sheetViews>
    <sheetView tabSelected="1" topLeftCell="I1" zoomScale="120" zoomScaleNormal="120" workbookViewId="0">
      <selection activeCell="N1" sqref="N1:N1048576"/>
    </sheetView>
  </sheetViews>
  <sheetFormatPr baseColWidth="10" defaultRowHeight="15" x14ac:dyDescent="0.25"/>
  <cols>
    <col min="1" max="1" width="38.28515625" style="33" bestFit="1" customWidth="1"/>
    <col min="2" max="2" width="8.42578125" style="33" bestFit="1" customWidth="1"/>
    <col min="3" max="3" width="12.140625" style="33" bestFit="1" customWidth="1"/>
    <col min="4" max="4" width="6.28515625" style="33" bestFit="1" customWidth="1"/>
    <col min="5" max="5" width="6" style="33" bestFit="1" customWidth="1"/>
    <col min="6" max="6" width="9.85546875" style="33" bestFit="1" customWidth="1"/>
    <col min="7" max="7" width="6.85546875" style="33" bestFit="1" customWidth="1"/>
    <col min="8" max="8" width="5.5703125" style="33" bestFit="1" customWidth="1"/>
    <col min="9" max="9" width="42.140625" style="33" customWidth="1"/>
    <col min="10" max="10" width="42.42578125" style="33" customWidth="1"/>
    <col min="11" max="11" width="43.42578125" style="33" bestFit="1" customWidth="1"/>
    <col min="12" max="12" width="42" style="33" bestFit="1" customWidth="1"/>
    <col min="13" max="13" width="42.5703125" style="33" bestFit="1" customWidth="1"/>
  </cols>
  <sheetData>
    <row r="1" spans="1:13" x14ac:dyDescent="0.25">
      <c r="A1" s="5" t="s">
        <v>38</v>
      </c>
      <c r="B1" s="5" t="s">
        <v>247</v>
      </c>
      <c r="C1" s="5" t="s">
        <v>248</v>
      </c>
      <c r="D1" s="5" t="s">
        <v>249</v>
      </c>
      <c r="E1" s="5" t="s">
        <v>250</v>
      </c>
      <c r="F1" s="5" t="s">
        <v>251</v>
      </c>
      <c r="G1" s="5" t="s">
        <v>252</v>
      </c>
      <c r="H1" s="5" t="s">
        <v>37</v>
      </c>
      <c r="I1" s="5" t="s">
        <v>786</v>
      </c>
      <c r="J1" s="5" t="s">
        <v>254</v>
      </c>
      <c r="K1" s="5" t="s">
        <v>255</v>
      </c>
      <c r="L1" s="5" t="s">
        <v>283</v>
      </c>
      <c r="M1" s="5" t="s">
        <v>284</v>
      </c>
    </row>
    <row r="2" spans="1:13" x14ac:dyDescent="0.25">
      <c r="A2" s="27" t="s">
        <v>383</v>
      </c>
      <c r="B2" s="3">
        <v>49.63</v>
      </c>
      <c r="C2" s="3">
        <v>35.200000000000003</v>
      </c>
      <c r="D2" s="3">
        <v>2.4700000000000002</v>
      </c>
      <c r="E2" s="3">
        <v>0</v>
      </c>
      <c r="F2" s="3">
        <v>6.87</v>
      </c>
      <c r="G2" s="3">
        <v>4.8600000000000003</v>
      </c>
      <c r="H2" s="3">
        <v>0.97</v>
      </c>
      <c r="I2" s="38" t="s">
        <v>256</v>
      </c>
      <c r="J2" s="38" t="s">
        <v>257</v>
      </c>
      <c r="K2" s="3"/>
      <c r="L2" s="3"/>
      <c r="M2" s="3"/>
    </row>
    <row r="3" spans="1:13" x14ac:dyDescent="0.25">
      <c r="A3" s="3" t="s">
        <v>234</v>
      </c>
      <c r="B3" s="3">
        <v>23</v>
      </c>
      <c r="C3" s="3">
        <v>20</v>
      </c>
      <c r="D3" s="3">
        <v>22</v>
      </c>
      <c r="E3" s="3">
        <v>0</v>
      </c>
      <c r="F3" s="3">
        <v>16</v>
      </c>
      <c r="G3" s="3">
        <v>0</v>
      </c>
      <c r="H3" s="3">
        <v>19</v>
      </c>
      <c r="I3" s="38" t="s">
        <v>5</v>
      </c>
      <c r="J3" s="3"/>
      <c r="K3" s="3"/>
      <c r="L3" s="3"/>
      <c r="M3" s="3"/>
    </row>
    <row r="4" spans="1:13" x14ac:dyDescent="0.25">
      <c r="A4" s="28" t="s">
        <v>153</v>
      </c>
      <c r="B4" s="3">
        <v>24.95</v>
      </c>
      <c r="C4" s="3">
        <v>13.68</v>
      </c>
      <c r="D4" s="3">
        <v>17.010000000000002</v>
      </c>
      <c r="E4" s="3">
        <v>17.010000000000002</v>
      </c>
      <c r="F4" s="3">
        <v>17.61</v>
      </c>
      <c r="G4" s="3">
        <v>6.33</v>
      </c>
      <c r="H4" s="3">
        <v>3.41</v>
      </c>
      <c r="I4" s="38" t="s">
        <v>259</v>
      </c>
      <c r="J4" s="3" t="s">
        <v>258</v>
      </c>
      <c r="K4" s="3" t="s">
        <v>260</v>
      </c>
      <c r="L4" s="3"/>
      <c r="M4" s="3"/>
    </row>
    <row r="5" spans="1:13" x14ac:dyDescent="0.25">
      <c r="A5" s="28" t="s">
        <v>153</v>
      </c>
      <c r="B5" s="3">
        <v>31.83</v>
      </c>
      <c r="C5" s="3">
        <v>9.86</v>
      </c>
      <c r="D5" s="3">
        <v>5.35</v>
      </c>
      <c r="E5" s="3">
        <v>11.79</v>
      </c>
      <c r="F5" s="3">
        <v>32.229999999999997</v>
      </c>
      <c r="G5" s="3">
        <v>5.13</v>
      </c>
      <c r="H5" s="3">
        <v>3.81</v>
      </c>
      <c r="I5" s="38" t="s">
        <v>12</v>
      </c>
      <c r="J5" s="3"/>
      <c r="K5" s="3"/>
      <c r="L5" s="3"/>
      <c r="M5" s="3"/>
    </row>
    <row r="6" spans="1:13" x14ac:dyDescent="0.25">
      <c r="A6" s="28" t="s">
        <v>389</v>
      </c>
      <c r="B6" s="3">
        <v>18.66</v>
      </c>
      <c r="C6" s="3">
        <v>14.34</v>
      </c>
      <c r="D6" s="3">
        <v>1.6</v>
      </c>
      <c r="E6" s="3">
        <v>18.66</v>
      </c>
      <c r="F6" s="3">
        <v>38.11</v>
      </c>
      <c r="G6" s="3">
        <v>4.91</v>
      </c>
      <c r="H6" s="3">
        <v>3.71</v>
      </c>
      <c r="I6" s="38" t="s">
        <v>261</v>
      </c>
      <c r="J6" s="38" t="s">
        <v>386</v>
      </c>
      <c r="K6" s="3" t="s">
        <v>262</v>
      </c>
      <c r="L6" s="3" t="s">
        <v>385</v>
      </c>
      <c r="M6" s="3"/>
    </row>
    <row r="7" spans="1:13" x14ac:dyDescent="0.25">
      <c r="A7" s="3" t="s">
        <v>235</v>
      </c>
      <c r="B7" s="3">
        <v>20.69</v>
      </c>
      <c r="C7" s="3">
        <v>31.48</v>
      </c>
      <c r="D7" s="3">
        <v>10.3</v>
      </c>
      <c r="E7" s="3">
        <v>0</v>
      </c>
      <c r="F7" s="3">
        <v>27.82</v>
      </c>
      <c r="G7" s="3">
        <v>3.86</v>
      </c>
      <c r="H7" s="3">
        <v>5.84</v>
      </c>
      <c r="I7" s="38" t="s">
        <v>263</v>
      </c>
      <c r="J7" s="3" t="s">
        <v>384</v>
      </c>
      <c r="K7" s="39" t="s">
        <v>7</v>
      </c>
      <c r="L7" s="3"/>
      <c r="M7" s="3"/>
    </row>
    <row r="8" spans="1:13" x14ac:dyDescent="0.25">
      <c r="A8" s="28" t="s">
        <v>184</v>
      </c>
      <c r="B8" s="3">
        <v>19.399999999999999</v>
      </c>
      <c r="C8" s="3">
        <v>13.51</v>
      </c>
      <c r="D8" s="3">
        <v>24.48</v>
      </c>
      <c r="E8" s="3">
        <v>29.1</v>
      </c>
      <c r="F8" s="3">
        <v>5.08</v>
      </c>
      <c r="G8" s="3">
        <v>4.62</v>
      </c>
      <c r="H8" s="3">
        <v>3.81</v>
      </c>
      <c r="I8" s="3" t="s">
        <v>13</v>
      </c>
      <c r="J8" s="38" t="s">
        <v>14</v>
      </c>
      <c r="K8" s="3"/>
      <c r="L8" s="3"/>
      <c r="M8" s="3"/>
    </row>
    <row r="9" spans="1:13" x14ac:dyDescent="0.25">
      <c r="A9" s="3" t="s">
        <v>184</v>
      </c>
      <c r="B9" s="3">
        <v>19.72</v>
      </c>
      <c r="C9" s="3">
        <v>14.56</v>
      </c>
      <c r="D9" s="3">
        <v>25.22</v>
      </c>
      <c r="E9" s="3">
        <v>25.34</v>
      </c>
      <c r="F9" s="3">
        <v>6.08</v>
      </c>
      <c r="G9" s="3">
        <v>5.27</v>
      </c>
      <c r="H9" s="3">
        <v>3.81</v>
      </c>
      <c r="I9" s="3" t="s">
        <v>14</v>
      </c>
      <c r="J9" s="38" t="s">
        <v>14</v>
      </c>
      <c r="K9" s="3"/>
      <c r="L9" s="3"/>
      <c r="M9" s="3"/>
    </row>
    <row r="10" spans="1:13" x14ac:dyDescent="0.25">
      <c r="A10" s="3" t="s">
        <v>236</v>
      </c>
      <c r="B10" s="3">
        <v>40.409999999999997</v>
      </c>
      <c r="C10" s="3">
        <v>23.88</v>
      </c>
      <c r="D10" s="3">
        <v>22.65</v>
      </c>
      <c r="E10" s="3">
        <v>0</v>
      </c>
      <c r="F10" s="3">
        <v>7.11</v>
      </c>
      <c r="G10" s="3">
        <v>4.8600000000000003</v>
      </c>
      <c r="H10" s="3">
        <v>1.0900000000000001</v>
      </c>
      <c r="I10" s="3" t="s">
        <v>0</v>
      </c>
      <c r="J10" s="3"/>
      <c r="K10" s="3"/>
      <c r="L10" s="3"/>
      <c r="M10" s="3"/>
    </row>
    <row r="11" spans="1:13" x14ac:dyDescent="0.25">
      <c r="A11" s="3" t="s">
        <v>238</v>
      </c>
      <c r="B11" s="3">
        <v>31.39</v>
      </c>
      <c r="C11" s="3">
        <v>15.23</v>
      </c>
      <c r="D11" s="3">
        <v>34.200000000000003</v>
      </c>
      <c r="E11" s="3">
        <v>0</v>
      </c>
      <c r="F11" s="3">
        <v>15.8</v>
      </c>
      <c r="G11" s="3">
        <v>0</v>
      </c>
      <c r="H11" s="3">
        <v>3.45</v>
      </c>
      <c r="I11" s="3" t="s">
        <v>3</v>
      </c>
      <c r="J11" s="3"/>
      <c r="K11" s="3"/>
      <c r="L11" s="3"/>
      <c r="M11" s="3"/>
    </row>
    <row r="12" spans="1:13" x14ac:dyDescent="0.25">
      <c r="A12" s="3" t="s">
        <v>238</v>
      </c>
      <c r="B12" s="3">
        <v>25.25</v>
      </c>
      <c r="C12" s="3">
        <v>23.15</v>
      </c>
      <c r="D12" s="3">
        <v>31.77</v>
      </c>
      <c r="E12" s="3">
        <v>0</v>
      </c>
      <c r="F12" s="3">
        <v>16.27</v>
      </c>
      <c r="G12" s="3">
        <v>0</v>
      </c>
      <c r="H12" s="3">
        <v>3.55</v>
      </c>
      <c r="I12" s="38" t="s">
        <v>264</v>
      </c>
      <c r="J12" s="3" t="s">
        <v>3</v>
      </c>
      <c r="K12" s="3"/>
      <c r="L12" s="3"/>
      <c r="M12" s="3"/>
    </row>
    <row r="13" spans="1:13" x14ac:dyDescent="0.25">
      <c r="A13" s="3" t="s">
        <v>321</v>
      </c>
      <c r="B13" s="3">
        <v>9.7799999999999994</v>
      </c>
      <c r="C13" s="3">
        <v>47.82</v>
      </c>
      <c r="D13" s="3">
        <v>11.37</v>
      </c>
      <c r="E13" s="3">
        <v>0</v>
      </c>
      <c r="F13" s="3">
        <v>14.56</v>
      </c>
      <c r="G13" s="3">
        <v>14.67</v>
      </c>
      <c r="H13" s="3">
        <v>1.81</v>
      </c>
      <c r="I13" s="3" t="s">
        <v>4</v>
      </c>
      <c r="J13" s="3"/>
      <c r="K13" s="3"/>
      <c r="L13" s="3"/>
      <c r="M13" s="3"/>
    </row>
    <row r="14" spans="1:13" x14ac:dyDescent="0.25">
      <c r="A14" s="3" t="s">
        <v>321</v>
      </c>
      <c r="B14" s="3">
        <v>12.86</v>
      </c>
      <c r="C14" s="3">
        <v>40.549999999999997</v>
      </c>
      <c r="D14" s="3">
        <v>24.78</v>
      </c>
      <c r="E14" s="3">
        <v>0</v>
      </c>
      <c r="F14" s="3">
        <v>2.37</v>
      </c>
      <c r="G14" s="3">
        <v>18.079999999999998</v>
      </c>
      <c r="H14" s="3">
        <v>1.35</v>
      </c>
      <c r="I14" s="38" t="s">
        <v>265</v>
      </c>
      <c r="J14" s="38" t="s">
        <v>266</v>
      </c>
      <c r="K14" s="3" t="s">
        <v>267</v>
      </c>
      <c r="L14" s="3"/>
      <c r="M14" s="3"/>
    </row>
    <row r="15" spans="1:13" x14ac:dyDescent="0.25">
      <c r="A15" s="3" t="s">
        <v>240</v>
      </c>
      <c r="B15" s="3">
        <v>24.54</v>
      </c>
      <c r="C15" s="3">
        <v>17.22</v>
      </c>
      <c r="D15" s="3">
        <v>29.51</v>
      </c>
      <c r="E15" s="3">
        <v>0</v>
      </c>
      <c r="F15" s="3">
        <v>3.9</v>
      </c>
      <c r="G15" s="3">
        <v>19.29</v>
      </c>
      <c r="H15" s="3">
        <v>5.53</v>
      </c>
      <c r="I15" s="3" t="s">
        <v>6</v>
      </c>
      <c r="J15" s="38" t="s">
        <v>320</v>
      </c>
      <c r="K15" s="38" t="s">
        <v>363</v>
      </c>
      <c r="L15" s="3"/>
      <c r="M15" s="3"/>
    </row>
    <row r="16" spans="1:13" x14ac:dyDescent="0.25">
      <c r="A16" s="28" t="s">
        <v>241</v>
      </c>
      <c r="B16" s="3">
        <v>15.23</v>
      </c>
      <c r="C16" s="3">
        <f>11.18+10.48</f>
        <v>21.66</v>
      </c>
      <c r="D16" s="3">
        <v>25.91</v>
      </c>
      <c r="E16" s="3">
        <v>0</v>
      </c>
      <c r="F16" s="3">
        <v>24.33</v>
      </c>
      <c r="G16" s="3">
        <v>7.91</v>
      </c>
      <c r="H16" s="3">
        <v>4.9400000000000004</v>
      </c>
      <c r="I16" s="3" t="s">
        <v>8</v>
      </c>
      <c r="J16" s="3"/>
      <c r="K16" s="3"/>
      <c r="L16" s="3"/>
      <c r="M16" s="3"/>
    </row>
    <row r="17" spans="1:13" x14ac:dyDescent="0.25">
      <c r="A17" s="3" t="s">
        <v>114</v>
      </c>
      <c r="B17" s="3">
        <v>18.93</v>
      </c>
      <c r="C17" s="3">
        <f>23.48+5.36</f>
        <v>28.84</v>
      </c>
      <c r="D17" s="3">
        <v>47.27</v>
      </c>
      <c r="E17" s="3">
        <v>0</v>
      </c>
      <c r="F17" s="3">
        <v>1.21</v>
      </c>
      <c r="G17" s="3">
        <v>2.83</v>
      </c>
      <c r="H17" s="3">
        <v>0.91</v>
      </c>
      <c r="I17" s="38" t="s">
        <v>268</v>
      </c>
      <c r="J17" s="3" t="s">
        <v>269</v>
      </c>
      <c r="K17" s="38" t="s">
        <v>416</v>
      </c>
      <c r="L17" s="3"/>
      <c r="M17" s="3"/>
    </row>
    <row r="18" spans="1:13" x14ac:dyDescent="0.25">
      <c r="A18" s="28" t="s">
        <v>242</v>
      </c>
      <c r="B18" s="3">
        <v>21.1</v>
      </c>
      <c r="C18" s="3">
        <v>31.43</v>
      </c>
      <c r="D18" s="3">
        <v>39.590000000000003</v>
      </c>
      <c r="E18" s="3">
        <v>0</v>
      </c>
      <c r="F18" s="3">
        <v>6.04</v>
      </c>
      <c r="G18" s="3">
        <v>1.29</v>
      </c>
      <c r="H18" s="3">
        <v>0.55000000000000004</v>
      </c>
      <c r="I18" s="3" t="s">
        <v>10</v>
      </c>
      <c r="J18" s="3"/>
      <c r="K18" s="3"/>
      <c r="L18" s="3"/>
      <c r="M18" s="3"/>
    </row>
    <row r="19" spans="1:13" x14ac:dyDescent="0.25">
      <c r="A19" s="3" t="s">
        <v>242</v>
      </c>
      <c r="B19" s="3">
        <v>20.100000000000001</v>
      </c>
      <c r="C19" s="3">
        <v>29.92</v>
      </c>
      <c r="D19" s="3">
        <v>37.58</v>
      </c>
      <c r="E19" s="3">
        <v>0</v>
      </c>
      <c r="F19" s="3">
        <v>10.54</v>
      </c>
      <c r="G19" s="3">
        <v>1.29</v>
      </c>
      <c r="H19" s="3">
        <v>0.56999999999999995</v>
      </c>
      <c r="I19" s="3" t="s">
        <v>11</v>
      </c>
      <c r="J19" s="3"/>
      <c r="K19" s="3"/>
      <c r="L19" s="3"/>
      <c r="M19" s="3"/>
    </row>
    <row r="20" spans="1:13" x14ac:dyDescent="0.25">
      <c r="A20" s="28" t="s">
        <v>223</v>
      </c>
      <c r="B20" s="3">
        <v>20.9</v>
      </c>
      <c r="C20" s="3">
        <f>14.9+0.9+0.4</f>
        <v>16.2</v>
      </c>
      <c r="D20" s="3">
        <v>45.4</v>
      </c>
      <c r="E20" s="28">
        <v>0</v>
      </c>
      <c r="F20" s="3">
        <v>7.1</v>
      </c>
      <c r="G20" s="3">
        <v>9.8000000000000007</v>
      </c>
      <c r="H20" s="3">
        <v>0.6</v>
      </c>
      <c r="I20" s="3" t="s">
        <v>15</v>
      </c>
      <c r="J20" s="3"/>
      <c r="K20" s="3"/>
      <c r="L20" s="3"/>
      <c r="M20" s="3"/>
    </row>
    <row r="21" spans="1:13" x14ac:dyDescent="0.25">
      <c r="A21" s="28" t="s">
        <v>342</v>
      </c>
      <c r="B21" s="3">
        <v>17.600000000000001</v>
      </c>
      <c r="C21" s="3">
        <f>15.3+0.4+0.5</f>
        <v>16.200000000000003</v>
      </c>
      <c r="D21" s="3">
        <v>45</v>
      </c>
      <c r="E21" s="28">
        <v>0</v>
      </c>
      <c r="F21" s="3">
        <v>2.8</v>
      </c>
      <c r="G21" s="3">
        <v>17.2</v>
      </c>
      <c r="H21" s="3">
        <v>1.2</v>
      </c>
      <c r="I21" s="3" t="s">
        <v>15</v>
      </c>
      <c r="J21" s="3"/>
      <c r="K21" s="3"/>
      <c r="L21" s="3"/>
      <c r="M21" s="3"/>
    </row>
    <row r="22" spans="1:13" x14ac:dyDescent="0.25">
      <c r="A22" s="28" t="s">
        <v>243</v>
      </c>
      <c r="B22" s="3">
        <v>43.99</v>
      </c>
      <c r="C22" s="3">
        <v>20.87</v>
      </c>
      <c r="D22" s="3">
        <v>20.260000000000002</v>
      </c>
      <c r="E22" s="3">
        <v>0</v>
      </c>
      <c r="F22" s="3">
        <v>13.68</v>
      </c>
      <c r="G22" s="3">
        <v>0</v>
      </c>
      <c r="H22" s="3">
        <v>1.2</v>
      </c>
      <c r="I22" s="3" t="s">
        <v>1</v>
      </c>
      <c r="J22" s="3"/>
      <c r="K22" s="3"/>
      <c r="L22" s="3"/>
      <c r="M22" s="3"/>
    </row>
    <row r="23" spans="1:13" x14ac:dyDescent="0.25">
      <c r="A23" s="28" t="s">
        <v>233</v>
      </c>
      <c r="B23" s="3">
        <v>22.71</v>
      </c>
      <c r="C23" s="3">
        <v>15.79</v>
      </c>
      <c r="D23" s="3">
        <v>19.8</v>
      </c>
      <c r="E23" s="3">
        <v>16.93</v>
      </c>
      <c r="F23" s="3">
        <v>18.16</v>
      </c>
      <c r="G23" s="3">
        <v>5.21</v>
      </c>
      <c r="H23" s="3">
        <v>1.4</v>
      </c>
      <c r="I23" s="38" t="s">
        <v>270</v>
      </c>
      <c r="J23" s="3" t="s">
        <v>271</v>
      </c>
      <c r="K23" s="38" t="s">
        <v>363</v>
      </c>
      <c r="L23" s="38" t="s">
        <v>458</v>
      </c>
      <c r="M23" s="3"/>
    </row>
    <row r="24" spans="1:13" x14ac:dyDescent="0.25">
      <c r="A24" s="3" t="s">
        <v>233</v>
      </c>
      <c r="B24" s="3">
        <v>21</v>
      </c>
      <c r="C24" s="3">
        <v>11.1</v>
      </c>
      <c r="D24" s="3">
        <v>24.7</v>
      </c>
      <c r="E24" s="3">
        <v>14.4</v>
      </c>
      <c r="F24" s="3">
        <v>21.1</v>
      </c>
      <c r="G24" s="3">
        <v>5.5</v>
      </c>
      <c r="H24" s="3">
        <v>2.2000000000000002</v>
      </c>
      <c r="I24" s="3" t="s">
        <v>2</v>
      </c>
      <c r="J24" s="38" t="s">
        <v>363</v>
      </c>
      <c r="K24" s="38" t="s">
        <v>458</v>
      </c>
      <c r="L24" s="3"/>
      <c r="M24" s="3"/>
    </row>
    <row r="25" spans="1:13" x14ac:dyDescent="0.25">
      <c r="A25" s="28" t="s">
        <v>244</v>
      </c>
      <c r="B25" s="3">
        <v>7.55</v>
      </c>
      <c r="C25" s="3">
        <v>7.7</v>
      </c>
      <c r="D25" s="3">
        <v>41.74</v>
      </c>
      <c r="E25" s="3">
        <v>0.2</v>
      </c>
      <c r="F25" s="3">
        <v>26.87</v>
      </c>
      <c r="G25" s="3">
        <v>11.9</v>
      </c>
      <c r="H25" s="3">
        <v>4.24</v>
      </c>
      <c r="I25" s="38" t="s">
        <v>274</v>
      </c>
      <c r="J25" s="38" t="s">
        <v>275</v>
      </c>
      <c r="K25" s="3" t="s">
        <v>276</v>
      </c>
      <c r="L25" s="3"/>
      <c r="M25" s="3"/>
    </row>
    <row r="26" spans="1:13" x14ac:dyDescent="0.25">
      <c r="A26" s="28" t="s">
        <v>245</v>
      </c>
      <c r="B26" s="3">
        <v>6.13</v>
      </c>
      <c r="C26" s="3">
        <v>4.97</v>
      </c>
      <c r="D26" s="3">
        <v>1.46</v>
      </c>
      <c r="E26" s="3">
        <v>0</v>
      </c>
      <c r="F26" s="3">
        <v>75.56</v>
      </c>
      <c r="G26" s="3">
        <v>4.4800000000000004</v>
      </c>
      <c r="H26" s="3">
        <v>7.4</v>
      </c>
      <c r="I26" s="38" t="s">
        <v>272</v>
      </c>
      <c r="J26" s="3" t="s">
        <v>273</v>
      </c>
      <c r="K26" s="3"/>
      <c r="L26" s="3"/>
      <c r="M26" s="3"/>
    </row>
    <row r="27" spans="1:13" x14ac:dyDescent="0.25">
      <c r="A27" s="28" t="s">
        <v>246</v>
      </c>
      <c r="B27" s="3">
        <v>7.66</v>
      </c>
      <c r="C27" s="3">
        <v>7.51</v>
      </c>
      <c r="D27" s="3">
        <v>19.84</v>
      </c>
      <c r="E27" s="3">
        <v>7.6</v>
      </c>
      <c r="F27" s="3">
        <v>36.020000000000003</v>
      </c>
      <c r="G27" s="3">
        <v>17.5</v>
      </c>
      <c r="H27" s="3">
        <v>3.93</v>
      </c>
      <c r="I27" s="38" t="s">
        <v>277</v>
      </c>
      <c r="J27" s="3" t="s">
        <v>278</v>
      </c>
      <c r="K27" s="3"/>
      <c r="L27" s="3"/>
      <c r="M27" s="3"/>
    </row>
    <row r="28" spans="1:13" x14ac:dyDescent="0.25">
      <c r="A28" s="3" t="s">
        <v>55</v>
      </c>
      <c r="B28" s="3">
        <v>22.38</v>
      </c>
      <c r="C28" s="3">
        <v>12.23</v>
      </c>
      <c r="D28" s="3">
        <v>28.89</v>
      </c>
      <c r="E28" s="3">
        <v>10.65</v>
      </c>
      <c r="F28" s="3">
        <v>5.49</v>
      </c>
      <c r="G28" s="3">
        <v>7.64</v>
      </c>
      <c r="H28" s="3">
        <v>12.72</v>
      </c>
      <c r="I28" s="38" t="s">
        <v>279</v>
      </c>
      <c r="J28" s="39" t="s">
        <v>256</v>
      </c>
      <c r="K28" s="39" t="s">
        <v>280</v>
      </c>
      <c r="L28" s="39" t="s">
        <v>281</v>
      </c>
      <c r="M28" s="28" t="s">
        <v>282</v>
      </c>
    </row>
    <row r="29" spans="1:13" x14ac:dyDescent="0.25">
      <c r="A29" s="28" t="s">
        <v>285</v>
      </c>
      <c r="B29" s="3">
        <v>16.059999999999999</v>
      </c>
      <c r="C29" s="3">
        <v>4.6399999999999997</v>
      </c>
      <c r="D29" s="3">
        <v>28.74</v>
      </c>
      <c r="E29" s="3">
        <v>18.87</v>
      </c>
      <c r="F29" s="3">
        <v>5.97</v>
      </c>
      <c r="G29" s="3">
        <v>5.28</v>
      </c>
      <c r="H29" s="3">
        <v>20.440000000000001</v>
      </c>
      <c r="I29" s="38" t="s">
        <v>279</v>
      </c>
      <c r="J29" s="3" t="s">
        <v>253</v>
      </c>
      <c r="K29" s="3"/>
      <c r="L29" s="3"/>
      <c r="M29" s="3"/>
    </row>
    <row r="30" spans="1:13" x14ac:dyDescent="0.25">
      <c r="A30" s="28" t="s">
        <v>286</v>
      </c>
      <c r="B30" s="3">
        <v>26.38</v>
      </c>
      <c r="C30" s="3">
        <v>14.03</v>
      </c>
      <c r="D30" s="3">
        <v>3.42</v>
      </c>
      <c r="E30" s="3">
        <v>4.5199999999999996</v>
      </c>
      <c r="F30" s="3">
        <v>13.51</v>
      </c>
      <c r="G30" s="3">
        <v>9.43</v>
      </c>
      <c r="H30" s="3">
        <v>28.7</v>
      </c>
      <c r="I30" s="3" t="s">
        <v>7</v>
      </c>
      <c r="J30" s="3"/>
      <c r="K30" s="3"/>
      <c r="L30" s="3"/>
      <c r="M30" s="3"/>
    </row>
    <row r="31" spans="1:13" x14ac:dyDescent="0.25">
      <c r="A31" s="28" t="s">
        <v>287</v>
      </c>
      <c r="B31" s="3">
        <v>27.76</v>
      </c>
      <c r="C31" s="3">
        <v>17.61</v>
      </c>
      <c r="D31" s="3">
        <v>11.82</v>
      </c>
      <c r="E31" s="3">
        <v>16.53</v>
      </c>
      <c r="F31" s="3">
        <v>14.88</v>
      </c>
      <c r="G31" s="3">
        <v>5.6</v>
      </c>
      <c r="H31" s="3">
        <v>5.79</v>
      </c>
      <c r="I31" s="3" t="s">
        <v>9</v>
      </c>
      <c r="J31" s="38" t="s">
        <v>465</v>
      </c>
      <c r="K31" s="3"/>
      <c r="L31" s="3"/>
      <c r="M31" s="3"/>
    </row>
    <row r="32" spans="1:13" x14ac:dyDescent="0.25">
      <c r="A32" s="28" t="s">
        <v>288</v>
      </c>
      <c r="B32" s="3">
        <v>63.01</v>
      </c>
      <c r="C32" s="3">
        <v>0</v>
      </c>
      <c r="D32" s="3">
        <v>7.82</v>
      </c>
      <c r="E32" s="3">
        <v>5.81</v>
      </c>
      <c r="F32" s="3">
        <v>15.96</v>
      </c>
      <c r="G32" s="3">
        <v>5.27</v>
      </c>
      <c r="H32" s="3">
        <v>2.12</v>
      </c>
      <c r="I32" s="3" t="s">
        <v>7</v>
      </c>
      <c r="J32" s="38" t="s">
        <v>465</v>
      </c>
      <c r="K32" s="38" t="s">
        <v>466</v>
      </c>
      <c r="L32" s="3"/>
      <c r="M32" s="3"/>
    </row>
    <row r="33" spans="1:13" x14ac:dyDescent="0.25">
      <c r="A33" s="28" t="s">
        <v>289</v>
      </c>
      <c r="B33" s="3">
        <v>58.4</v>
      </c>
      <c r="C33" s="3">
        <v>18.690000000000001</v>
      </c>
      <c r="D33" s="3">
        <v>16.760000000000002</v>
      </c>
      <c r="E33" s="3">
        <v>0</v>
      </c>
      <c r="F33" s="3">
        <v>2.13</v>
      </c>
      <c r="G33" s="3">
        <v>1.58</v>
      </c>
      <c r="H33" s="3">
        <v>2.44</v>
      </c>
      <c r="I33" s="3" t="s">
        <v>9</v>
      </c>
      <c r="J33" s="3"/>
      <c r="K33" s="3"/>
      <c r="L33" s="3"/>
      <c r="M33" s="3"/>
    </row>
    <row r="34" spans="1:13" x14ac:dyDescent="0.25">
      <c r="A34" s="28" t="s">
        <v>235</v>
      </c>
      <c r="B34" s="3">
        <v>37.89</v>
      </c>
      <c r="C34" s="3">
        <v>23.63</v>
      </c>
      <c r="D34" s="3">
        <v>4.74</v>
      </c>
      <c r="E34" s="3">
        <v>7.23</v>
      </c>
      <c r="F34" s="3">
        <v>8.8800000000000008</v>
      </c>
      <c r="G34" s="3">
        <v>3.48</v>
      </c>
      <c r="H34" s="3">
        <v>14.16</v>
      </c>
      <c r="I34" s="3" t="s">
        <v>7</v>
      </c>
      <c r="J34" s="3"/>
      <c r="K34" s="3"/>
      <c r="L34" s="3"/>
      <c r="M34" s="3"/>
    </row>
    <row r="35" spans="1:13" x14ac:dyDescent="0.25">
      <c r="A35" s="28" t="s">
        <v>290</v>
      </c>
      <c r="B35" s="3">
        <v>33.46</v>
      </c>
      <c r="C35" s="3">
        <v>20.02</v>
      </c>
      <c r="D35" s="3">
        <v>13.64</v>
      </c>
      <c r="E35" s="3">
        <v>2.06</v>
      </c>
      <c r="F35" s="3">
        <v>5.89</v>
      </c>
      <c r="G35" s="3">
        <v>14.62</v>
      </c>
      <c r="H35" s="3">
        <v>10.3</v>
      </c>
      <c r="I35" s="3" t="s">
        <v>293</v>
      </c>
      <c r="J35" s="3"/>
      <c r="K35" s="3"/>
      <c r="L35" s="3"/>
      <c r="M35" s="3"/>
    </row>
    <row r="36" spans="1:13" x14ac:dyDescent="0.25">
      <c r="A36" s="28" t="s">
        <v>236</v>
      </c>
      <c r="B36" s="29">
        <v>28.18</v>
      </c>
      <c r="C36" s="29">
        <v>38.19</v>
      </c>
      <c r="D36" s="29">
        <v>14.14</v>
      </c>
      <c r="E36" s="29">
        <v>3.82</v>
      </c>
      <c r="F36" s="29">
        <v>9.14</v>
      </c>
      <c r="G36" s="29">
        <v>5.15</v>
      </c>
      <c r="H36" s="30">
        <v>1.38</v>
      </c>
      <c r="I36" s="38" t="s">
        <v>295</v>
      </c>
      <c r="J36" s="3"/>
      <c r="K36" s="3"/>
      <c r="L36" s="3"/>
      <c r="M36" s="3"/>
    </row>
    <row r="37" spans="1:13" x14ac:dyDescent="0.25">
      <c r="A37" s="28" t="s">
        <v>291</v>
      </c>
      <c r="B37" s="29">
        <v>44.27</v>
      </c>
      <c r="C37" s="29">
        <v>10.7</v>
      </c>
      <c r="D37" s="29">
        <v>1.73</v>
      </c>
      <c r="E37" s="29">
        <v>2.44</v>
      </c>
      <c r="F37" s="29">
        <v>34.75</v>
      </c>
      <c r="G37" s="29">
        <v>4.66</v>
      </c>
      <c r="H37" s="29">
        <v>1.44</v>
      </c>
      <c r="I37" s="3" t="s">
        <v>295</v>
      </c>
      <c r="J37" s="3"/>
      <c r="K37" s="3"/>
      <c r="L37" s="3"/>
      <c r="M37" s="3"/>
    </row>
    <row r="38" spans="1:13" x14ac:dyDescent="0.25">
      <c r="A38" s="3" t="s">
        <v>292</v>
      </c>
      <c r="B38" s="29">
        <v>22.01</v>
      </c>
      <c r="C38" s="29">
        <v>25.38</v>
      </c>
      <c r="D38" s="29">
        <v>10.91</v>
      </c>
      <c r="E38" s="29">
        <v>1.74</v>
      </c>
      <c r="F38" s="29">
        <v>32.22</v>
      </c>
      <c r="G38" s="29">
        <v>5.57</v>
      </c>
      <c r="H38" s="29">
        <v>2.17</v>
      </c>
      <c r="I38" s="3" t="s">
        <v>295</v>
      </c>
      <c r="J38" s="3"/>
      <c r="K38" s="3"/>
      <c r="L38" s="3"/>
      <c r="M38" s="3"/>
    </row>
    <row r="39" spans="1:13" x14ac:dyDescent="0.25">
      <c r="A39" s="28" t="s">
        <v>154</v>
      </c>
      <c r="B39" s="29">
        <v>6.73</v>
      </c>
      <c r="C39" s="29">
        <v>26.97</v>
      </c>
      <c r="D39" s="29">
        <v>13.48</v>
      </c>
      <c r="E39" s="29">
        <v>25.43</v>
      </c>
      <c r="F39" s="29">
        <v>18.010000000000002</v>
      </c>
      <c r="G39" s="29">
        <v>5.72</v>
      </c>
      <c r="H39" s="29">
        <v>3.65</v>
      </c>
      <c r="I39" s="3" t="s">
        <v>294</v>
      </c>
      <c r="J39" s="3" t="s">
        <v>385</v>
      </c>
      <c r="K39" s="3"/>
      <c r="L39" s="3"/>
      <c r="M39" s="3"/>
    </row>
    <row r="40" spans="1:13" x14ac:dyDescent="0.25">
      <c r="A40" s="28" t="s">
        <v>193</v>
      </c>
      <c r="B40" s="3">
        <v>31.84</v>
      </c>
      <c r="C40" s="3">
        <v>20.9</v>
      </c>
      <c r="D40" s="3">
        <v>25.87</v>
      </c>
      <c r="E40" s="3">
        <v>0</v>
      </c>
      <c r="F40" s="3">
        <v>4.68</v>
      </c>
      <c r="G40" s="3">
        <v>0</v>
      </c>
      <c r="H40" s="3">
        <v>16.72</v>
      </c>
      <c r="I40" s="38" t="s">
        <v>296</v>
      </c>
      <c r="J40" s="38" t="s">
        <v>297</v>
      </c>
      <c r="K40" s="3" t="s">
        <v>298</v>
      </c>
      <c r="L40" s="3"/>
      <c r="M40" s="3"/>
    </row>
    <row r="41" spans="1:13" x14ac:dyDescent="0.25">
      <c r="A41" s="3" t="s">
        <v>208</v>
      </c>
      <c r="B41" s="3">
        <v>40.58</v>
      </c>
      <c r="C41" s="3">
        <v>26.06</v>
      </c>
      <c r="D41" s="3">
        <v>18.29</v>
      </c>
      <c r="E41" s="3">
        <v>0.19</v>
      </c>
      <c r="F41" s="3">
        <v>10.07</v>
      </c>
      <c r="G41" s="3">
        <v>1.17</v>
      </c>
      <c r="H41" s="3">
        <v>3.64</v>
      </c>
      <c r="I41" s="38" t="s">
        <v>299</v>
      </c>
      <c r="J41" s="38" t="s">
        <v>300</v>
      </c>
      <c r="K41" s="3" t="s">
        <v>301</v>
      </c>
      <c r="L41" s="3"/>
      <c r="M41" s="3"/>
    </row>
    <row r="42" spans="1:13" x14ac:dyDescent="0.25">
      <c r="A42" s="3" t="s">
        <v>57</v>
      </c>
      <c r="B42" s="3">
        <v>38.89</v>
      </c>
      <c r="C42" s="3">
        <v>27.02</v>
      </c>
      <c r="D42" s="3">
        <v>18.829999999999998</v>
      </c>
      <c r="E42" s="3">
        <v>0</v>
      </c>
      <c r="F42" s="3">
        <v>10.64</v>
      </c>
      <c r="G42" s="3">
        <v>0</v>
      </c>
      <c r="H42" s="3">
        <v>4.6100000000000003</v>
      </c>
      <c r="I42" s="38" t="s">
        <v>16</v>
      </c>
      <c r="J42" s="3"/>
      <c r="K42" s="3"/>
      <c r="L42" s="3"/>
      <c r="M42" s="3"/>
    </row>
    <row r="43" spans="1:13" x14ac:dyDescent="0.25">
      <c r="A43" s="3" t="s">
        <v>87</v>
      </c>
      <c r="B43" s="3">
        <v>30.6</v>
      </c>
      <c r="C43" s="3">
        <v>26</v>
      </c>
      <c r="D43" s="3">
        <v>29</v>
      </c>
      <c r="E43" s="3">
        <v>0</v>
      </c>
      <c r="F43" s="3">
        <f>2.4+0.4+0.4</f>
        <v>3.1999999999999997</v>
      </c>
      <c r="G43" s="3">
        <v>4.2</v>
      </c>
      <c r="H43" s="3">
        <v>7</v>
      </c>
      <c r="I43" s="38" t="s">
        <v>302</v>
      </c>
      <c r="J43" s="3"/>
      <c r="K43" s="3"/>
      <c r="L43" s="3"/>
      <c r="M43" s="3"/>
    </row>
    <row r="44" spans="1:13" x14ac:dyDescent="0.25">
      <c r="A44" s="3" t="s">
        <v>303</v>
      </c>
      <c r="B44" s="3">
        <f>14+16</f>
        <v>30</v>
      </c>
      <c r="C44" s="3">
        <v>39</v>
      </c>
      <c r="D44" s="3">
        <v>5.7</v>
      </c>
      <c r="E44" s="3">
        <v>0</v>
      </c>
      <c r="F44" s="3">
        <f>3.2+3+3.1</f>
        <v>9.3000000000000007</v>
      </c>
      <c r="G44" s="3">
        <v>10</v>
      </c>
      <c r="H44" s="3">
        <v>6</v>
      </c>
      <c r="I44" s="38" t="s">
        <v>302</v>
      </c>
      <c r="J44" s="3"/>
      <c r="K44" s="3"/>
      <c r="L44" s="3"/>
      <c r="M44" s="3"/>
    </row>
    <row r="45" spans="1:13" x14ac:dyDescent="0.25">
      <c r="A45" s="3" t="s">
        <v>304</v>
      </c>
      <c r="B45" s="3">
        <f>33+1.8</f>
        <v>34.799999999999997</v>
      </c>
      <c r="C45" s="3">
        <v>34</v>
      </c>
      <c r="D45" s="3">
        <v>17</v>
      </c>
      <c r="E45" s="3">
        <v>0</v>
      </c>
      <c r="F45" s="3">
        <f>4.3+1.7+1.1</f>
        <v>7.1</v>
      </c>
      <c r="G45" s="3">
        <v>1</v>
      </c>
      <c r="H45" s="3">
        <v>6.1</v>
      </c>
      <c r="I45" s="38" t="s">
        <v>302</v>
      </c>
      <c r="J45" s="38" t="s">
        <v>358</v>
      </c>
      <c r="K45" s="3"/>
      <c r="L45" s="3"/>
      <c r="M45" s="3"/>
    </row>
    <row r="46" spans="1:13" x14ac:dyDescent="0.25">
      <c r="A46" s="3" t="s">
        <v>305</v>
      </c>
      <c r="B46" s="31">
        <v>34.299999999999997</v>
      </c>
      <c r="C46" s="31">
        <v>5.9</v>
      </c>
      <c r="D46" s="31">
        <v>4.3</v>
      </c>
      <c r="E46" s="31">
        <v>0</v>
      </c>
      <c r="F46" s="31">
        <v>40.299999999999997</v>
      </c>
      <c r="G46" s="31">
        <v>4.2</v>
      </c>
      <c r="H46" s="31">
        <v>11</v>
      </c>
      <c r="I46" s="38" t="s">
        <v>17</v>
      </c>
      <c r="J46" s="38" t="s">
        <v>306</v>
      </c>
      <c r="K46" s="38" t="s">
        <v>363</v>
      </c>
      <c r="L46" s="3"/>
      <c r="M46" s="3"/>
    </row>
    <row r="47" spans="1:13" x14ac:dyDescent="0.25">
      <c r="A47" s="3" t="s">
        <v>308</v>
      </c>
      <c r="B47" s="3">
        <v>7.48</v>
      </c>
      <c r="C47" s="3">
        <v>9.69</v>
      </c>
      <c r="D47" s="3">
        <v>50.66</v>
      </c>
      <c r="E47" s="3">
        <v>0</v>
      </c>
      <c r="F47" s="3">
        <v>14.32</v>
      </c>
      <c r="G47" s="3">
        <v>11.76</v>
      </c>
      <c r="H47" s="3">
        <v>6.09</v>
      </c>
      <c r="I47" s="38" t="s">
        <v>18</v>
      </c>
      <c r="J47" s="3"/>
      <c r="K47" s="3"/>
      <c r="L47" s="3"/>
      <c r="M47" s="3"/>
    </row>
    <row r="48" spans="1:13" x14ac:dyDescent="0.25">
      <c r="A48" s="3" t="s">
        <v>309</v>
      </c>
      <c r="B48" s="3">
        <v>19.71</v>
      </c>
      <c r="C48" s="3">
        <v>25.46</v>
      </c>
      <c r="D48" s="3">
        <v>45.47</v>
      </c>
      <c r="E48" s="3">
        <v>0</v>
      </c>
      <c r="F48" s="3">
        <v>6.96</v>
      </c>
      <c r="G48" s="3">
        <v>1.18</v>
      </c>
      <c r="H48" s="3">
        <v>1.21</v>
      </c>
      <c r="I48" s="38" t="s">
        <v>18</v>
      </c>
      <c r="J48" s="3"/>
      <c r="K48" s="3"/>
      <c r="L48" s="3"/>
      <c r="M48" s="3"/>
    </row>
    <row r="49" spans="1:13" x14ac:dyDescent="0.25">
      <c r="A49" s="28" t="s">
        <v>310</v>
      </c>
      <c r="B49" s="3">
        <v>20.48</v>
      </c>
      <c r="C49" s="3">
        <v>22.57</v>
      </c>
      <c r="D49" s="3">
        <v>34.07</v>
      </c>
      <c r="E49" s="3">
        <v>0</v>
      </c>
      <c r="F49" s="3">
        <v>11.23</v>
      </c>
      <c r="G49" s="3">
        <v>5.5</v>
      </c>
      <c r="H49" s="3">
        <v>6.14</v>
      </c>
      <c r="I49" s="38" t="s">
        <v>18</v>
      </c>
      <c r="J49" s="3"/>
      <c r="K49" s="3"/>
      <c r="L49" s="3"/>
      <c r="M49" s="3"/>
    </row>
    <row r="50" spans="1:13" x14ac:dyDescent="0.25">
      <c r="A50" s="28" t="s">
        <v>239</v>
      </c>
      <c r="B50" s="3">
        <v>26.5</v>
      </c>
      <c r="C50" s="3">
        <v>25.5</v>
      </c>
      <c r="D50" s="3">
        <v>33.5</v>
      </c>
      <c r="E50" s="3">
        <v>0</v>
      </c>
      <c r="F50" s="3">
        <v>6.7</v>
      </c>
      <c r="G50" s="3">
        <v>7.6</v>
      </c>
      <c r="H50" s="3">
        <v>0.2</v>
      </c>
      <c r="I50" s="38" t="s">
        <v>307</v>
      </c>
      <c r="J50" s="3"/>
      <c r="K50" s="3"/>
      <c r="L50" s="3"/>
      <c r="M50" s="3"/>
    </row>
    <row r="51" spans="1:13" x14ac:dyDescent="0.25">
      <c r="A51" s="28" t="s">
        <v>239</v>
      </c>
      <c r="B51" s="3">
        <v>26.02</v>
      </c>
      <c r="C51" s="3">
        <v>25.83</v>
      </c>
      <c r="D51" s="3">
        <v>19.93</v>
      </c>
      <c r="E51" s="3">
        <v>0</v>
      </c>
      <c r="F51" s="3">
        <v>15.76</v>
      </c>
      <c r="G51" s="3">
        <v>8.36</v>
      </c>
      <c r="H51" s="3">
        <v>4.0999999999999996</v>
      </c>
      <c r="I51" s="38" t="s">
        <v>318</v>
      </c>
      <c r="J51" s="38" t="s">
        <v>319</v>
      </c>
      <c r="K51" s="3"/>
      <c r="L51" s="3"/>
      <c r="M51" s="3"/>
    </row>
    <row r="52" spans="1:13" x14ac:dyDescent="0.25">
      <c r="A52" s="3" t="s">
        <v>325</v>
      </c>
      <c r="B52" s="3">
        <v>25.96</v>
      </c>
      <c r="C52" s="3">
        <v>29.15</v>
      </c>
      <c r="D52" s="3">
        <v>15.6</v>
      </c>
      <c r="E52" s="3">
        <v>11.49</v>
      </c>
      <c r="F52" s="3">
        <v>7.33</v>
      </c>
      <c r="G52" s="3">
        <v>8.92</v>
      </c>
      <c r="H52" s="3">
        <v>1.55</v>
      </c>
      <c r="I52" s="38" t="s">
        <v>324</v>
      </c>
      <c r="J52" s="38"/>
      <c r="K52" s="3"/>
      <c r="L52" s="3"/>
      <c r="M52" s="3"/>
    </row>
    <row r="53" spans="1:13" x14ac:dyDescent="0.25">
      <c r="A53" s="3" t="s">
        <v>326</v>
      </c>
      <c r="B53" s="3">
        <v>26.59</v>
      </c>
      <c r="C53" s="3">
        <v>26.79</v>
      </c>
      <c r="D53" s="3">
        <v>18.190000000000001</v>
      </c>
      <c r="E53" s="3">
        <v>10.3</v>
      </c>
      <c r="F53" s="3">
        <v>7.52</v>
      </c>
      <c r="G53" s="3">
        <v>9.1300000000000008</v>
      </c>
      <c r="H53" s="3">
        <v>1.48</v>
      </c>
      <c r="I53" s="38" t="s">
        <v>324</v>
      </c>
      <c r="J53" s="3"/>
      <c r="K53" s="3"/>
      <c r="L53" s="3"/>
      <c r="M53" s="3"/>
    </row>
    <row r="54" spans="1:13" x14ac:dyDescent="0.25">
      <c r="A54" s="3" t="s">
        <v>208</v>
      </c>
      <c r="B54" s="3">
        <v>38.799999999999997</v>
      </c>
      <c r="C54" s="3">
        <v>27.99</v>
      </c>
      <c r="D54" s="3">
        <v>21.15</v>
      </c>
      <c r="E54" s="3">
        <v>0</v>
      </c>
      <c r="F54" s="3">
        <v>4.18</v>
      </c>
      <c r="G54" s="3">
        <v>1.1599999999999999</v>
      </c>
      <c r="H54" s="3">
        <v>6.71</v>
      </c>
      <c r="I54" s="38" t="s">
        <v>300</v>
      </c>
      <c r="J54" s="38"/>
      <c r="K54" s="3"/>
      <c r="L54" s="3"/>
      <c r="M54" s="3"/>
    </row>
    <row r="55" spans="1:13" x14ac:dyDescent="0.25">
      <c r="A55" s="3" t="s">
        <v>311</v>
      </c>
      <c r="B55" s="3">
        <v>33.97</v>
      </c>
      <c r="C55" s="3">
        <v>27.55</v>
      </c>
      <c r="D55" s="3">
        <v>21.41</v>
      </c>
      <c r="E55" s="3">
        <v>0</v>
      </c>
      <c r="F55" s="3">
        <v>7.06</v>
      </c>
      <c r="G55" s="3">
        <v>3.74</v>
      </c>
      <c r="H55" s="3">
        <v>6.27</v>
      </c>
      <c r="I55" s="38" t="s">
        <v>300</v>
      </c>
      <c r="J55" s="38"/>
      <c r="K55" s="3"/>
      <c r="L55" s="3"/>
      <c r="M55" s="3"/>
    </row>
    <row r="56" spans="1:13" x14ac:dyDescent="0.25">
      <c r="A56" s="3" t="s">
        <v>312</v>
      </c>
      <c r="B56" s="31">
        <v>35.409999999999997</v>
      </c>
      <c r="C56" s="31">
        <v>27.34</v>
      </c>
      <c r="D56" s="31">
        <v>27.89</v>
      </c>
      <c r="E56" s="31">
        <v>0</v>
      </c>
      <c r="F56" s="31">
        <v>5.97</v>
      </c>
      <c r="G56" s="31">
        <v>1.62</v>
      </c>
      <c r="H56" s="31">
        <v>1.77</v>
      </c>
      <c r="I56" s="3" t="s">
        <v>21</v>
      </c>
      <c r="J56" s="3"/>
      <c r="K56" s="3"/>
      <c r="L56" s="3"/>
      <c r="M56" s="3"/>
    </row>
    <row r="57" spans="1:13" x14ac:dyDescent="0.25">
      <c r="A57" s="3" t="s">
        <v>193</v>
      </c>
      <c r="B57" s="3">
        <v>33.71</v>
      </c>
      <c r="C57" s="3">
        <f>12.33+1.31</f>
        <v>13.64</v>
      </c>
      <c r="D57" s="3">
        <f>22.3+4.07</f>
        <v>26.37</v>
      </c>
      <c r="E57" s="3">
        <v>0</v>
      </c>
      <c r="F57" s="3">
        <v>6.3</v>
      </c>
      <c r="G57" s="3">
        <v>2.68</v>
      </c>
      <c r="H57" s="3">
        <v>17.3</v>
      </c>
      <c r="I57" s="3" t="s">
        <v>21</v>
      </c>
      <c r="J57" s="3"/>
      <c r="K57" s="3"/>
      <c r="L57" s="3"/>
      <c r="M57" s="3"/>
    </row>
    <row r="58" spans="1:13" x14ac:dyDescent="0.25">
      <c r="A58" s="28" t="s">
        <v>381</v>
      </c>
      <c r="B58" s="3">
        <v>19.940000000000001</v>
      </c>
      <c r="C58" s="3">
        <v>10.24</v>
      </c>
      <c r="D58" s="3">
        <v>12.88</v>
      </c>
      <c r="E58" s="3">
        <v>3.39</v>
      </c>
      <c r="F58" s="3">
        <v>37.270000000000003</v>
      </c>
      <c r="G58" s="3">
        <v>12.31</v>
      </c>
      <c r="H58" s="3">
        <v>3.97</v>
      </c>
      <c r="I58" s="38" t="s">
        <v>19</v>
      </c>
      <c r="J58" s="3"/>
      <c r="K58" s="3"/>
      <c r="L58" s="3"/>
      <c r="M58" s="3"/>
    </row>
    <row r="59" spans="1:13" x14ac:dyDescent="0.25">
      <c r="A59" s="3" t="s">
        <v>382</v>
      </c>
      <c r="B59" s="3">
        <v>23.31</v>
      </c>
      <c r="C59" s="3">
        <v>14.86</v>
      </c>
      <c r="D59" s="3">
        <v>18.11</v>
      </c>
      <c r="E59" s="3">
        <v>4.59</v>
      </c>
      <c r="F59" s="3">
        <v>18.96</v>
      </c>
      <c r="G59" s="3">
        <v>15.1</v>
      </c>
      <c r="H59" s="3">
        <v>5.07</v>
      </c>
      <c r="I59" s="38" t="s">
        <v>19</v>
      </c>
      <c r="J59" s="3"/>
      <c r="K59" s="3"/>
      <c r="L59" s="3"/>
      <c r="M59" s="3"/>
    </row>
    <row r="60" spans="1:13" x14ac:dyDescent="0.25">
      <c r="A60" s="3" t="s">
        <v>311</v>
      </c>
      <c r="B60" s="3">
        <v>39.799999999999997</v>
      </c>
      <c r="C60" s="3">
        <v>28.6</v>
      </c>
      <c r="D60" s="3">
        <v>22.5</v>
      </c>
      <c r="E60" s="3">
        <v>0</v>
      </c>
      <c r="F60" s="3">
        <v>6.2</v>
      </c>
      <c r="G60" s="3">
        <v>0.5</v>
      </c>
      <c r="H60" s="3">
        <v>2.4</v>
      </c>
      <c r="I60" s="38" t="s">
        <v>313</v>
      </c>
      <c r="J60" s="3"/>
      <c r="K60" s="3"/>
      <c r="L60" s="3"/>
      <c r="M60" s="3"/>
    </row>
    <row r="61" spans="1:13" x14ac:dyDescent="0.25">
      <c r="A61" s="3" t="s">
        <v>208</v>
      </c>
      <c r="B61" s="3">
        <v>41.96</v>
      </c>
      <c r="C61" s="3">
        <v>25.25</v>
      </c>
      <c r="D61" s="3">
        <v>24.67</v>
      </c>
      <c r="E61" s="3">
        <v>0</v>
      </c>
      <c r="F61" s="3">
        <v>3.89</v>
      </c>
      <c r="G61" s="3">
        <v>2.87</v>
      </c>
      <c r="H61" s="3">
        <v>1.36</v>
      </c>
      <c r="I61" s="38" t="s">
        <v>314</v>
      </c>
      <c r="J61" s="38" t="s">
        <v>20</v>
      </c>
      <c r="K61" s="3"/>
      <c r="L61" s="3"/>
      <c r="M61" s="3"/>
    </row>
    <row r="62" spans="1:13" x14ac:dyDescent="0.25">
      <c r="A62" s="3" t="s">
        <v>208</v>
      </c>
      <c r="B62" s="31">
        <v>44.87</v>
      </c>
      <c r="C62" s="31">
        <v>26.63</v>
      </c>
      <c r="D62" s="31">
        <v>20.81</v>
      </c>
      <c r="E62" s="31">
        <v>0</v>
      </c>
      <c r="F62" s="31">
        <v>4.54</v>
      </c>
      <c r="G62" s="31">
        <v>0.99</v>
      </c>
      <c r="H62" s="31">
        <v>2.17</v>
      </c>
      <c r="I62" s="38" t="s">
        <v>315</v>
      </c>
      <c r="J62" s="38" t="s">
        <v>20</v>
      </c>
      <c r="K62" s="3"/>
      <c r="L62" s="3"/>
      <c r="M62" s="3"/>
    </row>
    <row r="63" spans="1:13" x14ac:dyDescent="0.25">
      <c r="A63" s="28" t="s">
        <v>208</v>
      </c>
      <c r="B63" s="31">
        <v>41</v>
      </c>
      <c r="C63" s="31">
        <v>30.1</v>
      </c>
      <c r="D63" s="31">
        <f>6.8+14.4</f>
        <v>21.2</v>
      </c>
      <c r="E63" s="31">
        <v>0</v>
      </c>
      <c r="F63" s="31">
        <v>6</v>
      </c>
      <c r="G63" s="31">
        <v>1</v>
      </c>
      <c r="H63" s="31">
        <v>0.7</v>
      </c>
      <c r="I63" s="38" t="s">
        <v>316</v>
      </c>
      <c r="J63" s="38" t="s">
        <v>20</v>
      </c>
      <c r="K63" s="3"/>
      <c r="L63" s="3"/>
      <c r="M63" s="3"/>
    </row>
    <row r="64" spans="1:13" x14ac:dyDescent="0.25">
      <c r="A64" s="28" t="s">
        <v>208</v>
      </c>
      <c r="B64" s="31">
        <v>43.4</v>
      </c>
      <c r="C64" s="31">
        <f>24.3+2+2</f>
        <v>28.3</v>
      </c>
      <c r="D64" s="31">
        <f>20.2+2.6</f>
        <v>22.8</v>
      </c>
      <c r="E64" s="31">
        <v>0</v>
      </c>
      <c r="F64" s="31">
        <v>1.6</v>
      </c>
      <c r="G64" s="31">
        <v>2</v>
      </c>
      <c r="H64" s="31">
        <v>1.9</v>
      </c>
      <c r="I64" s="38" t="s">
        <v>317</v>
      </c>
      <c r="J64" s="38" t="s">
        <v>20</v>
      </c>
      <c r="K64" s="3"/>
      <c r="L64" s="3"/>
      <c r="M64" s="3"/>
    </row>
    <row r="65" spans="1:13" x14ac:dyDescent="0.25">
      <c r="A65" s="28" t="s">
        <v>312</v>
      </c>
      <c r="B65" s="31">
        <v>52.52</v>
      </c>
      <c r="C65" s="31">
        <v>16.350000000000001</v>
      </c>
      <c r="D65" s="31">
        <v>12.85</v>
      </c>
      <c r="E65" s="31">
        <v>0</v>
      </c>
      <c r="F65" s="31">
        <v>12.63</v>
      </c>
      <c r="G65" s="31">
        <v>2.87</v>
      </c>
      <c r="H65" s="31">
        <v>2.78</v>
      </c>
      <c r="I65" s="3" t="s">
        <v>22</v>
      </c>
      <c r="J65" s="38"/>
      <c r="K65" s="3"/>
      <c r="L65" s="3"/>
      <c r="M65" s="3"/>
    </row>
    <row r="66" spans="1:13" x14ac:dyDescent="0.25">
      <c r="A66" s="28" t="s">
        <v>327</v>
      </c>
      <c r="B66" s="31">
        <v>13.1</v>
      </c>
      <c r="C66" s="3">
        <v>18.5</v>
      </c>
      <c r="D66" s="3">
        <v>12.3</v>
      </c>
      <c r="E66" s="32">
        <v>0</v>
      </c>
      <c r="F66" s="31">
        <v>25</v>
      </c>
      <c r="G66" s="31">
        <v>7.4</v>
      </c>
      <c r="H66" s="31">
        <v>23.7</v>
      </c>
      <c r="I66" s="38" t="s">
        <v>322</v>
      </c>
      <c r="J66" s="38" t="s">
        <v>323</v>
      </c>
      <c r="K66" s="3"/>
      <c r="L66" s="3"/>
      <c r="M66" s="3"/>
    </row>
    <row r="67" spans="1:13" x14ac:dyDescent="0.25">
      <c r="A67" s="28" t="s">
        <v>347</v>
      </c>
      <c r="B67" s="31">
        <v>26</v>
      </c>
      <c r="C67" s="31">
        <v>22.8</v>
      </c>
      <c r="D67" s="31">
        <v>13.8</v>
      </c>
      <c r="E67" s="32">
        <v>0</v>
      </c>
      <c r="F67" s="31">
        <v>29</v>
      </c>
      <c r="G67" s="31">
        <v>2.4</v>
      </c>
      <c r="H67" s="31">
        <v>6</v>
      </c>
      <c r="I67" s="38" t="s">
        <v>322</v>
      </c>
      <c r="J67" s="3"/>
      <c r="K67" s="3"/>
      <c r="L67" s="3"/>
      <c r="M67" s="3"/>
    </row>
    <row r="68" spans="1:13" x14ac:dyDescent="0.25">
      <c r="A68" s="3" t="s">
        <v>327</v>
      </c>
      <c r="B68" s="31">
        <v>23.45</v>
      </c>
      <c r="C68" s="3">
        <v>19.190000000000001</v>
      </c>
      <c r="D68" s="31">
        <v>8.02</v>
      </c>
      <c r="E68" s="32">
        <v>0</v>
      </c>
      <c r="F68" s="31">
        <v>24.67</v>
      </c>
      <c r="G68" s="31">
        <v>7.61</v>
      </c>
      <c r="H68" s="31">
        <v>17.059999999999999</v>
      </c>
      <c r="I68" s="38" t="s">
        <v>328</v>
      </c>
      <c r="J68" s="3"/>
      <c r="K68" s="3"/>
      <c r="L68" s="3"/>
      <c r="M68" s="3"/>
    </row>
    <row r="69" spans="1:13" x14ac:dyDescent="0.25">
      <c r="A69" s="3" t="s">
        <v>194</v>
      </c>
      <c r="B69" s="31">
        <v>36.78</v>
      </c>
      <c r="C69" s="31">
        <v>19.21</v>
      </c>
      <c r="D69" s="3">
        <v>13.61</v>
      </c>
      <c r="E69" s="31">
        <v>0</v>
      </c>
      <c r="F69" s="3">
        <v>15.93</v>
      </c>
      <c r="G69" s="31">
        <v>1.25</v>
      </c>
      <c r="H69" s="31">
        <v>13.22</v>
      </c>
      <c r="I69" s="38" t="s">
        <v>332</v>
      </c>
      <c r="J69" s="3"/>
      <c r="K69" s="3"/>
      <c r="L69" s="3"/>
      <c r="M69" s="3"/>
    </row>
    <row r="70" spans="1:13" x14ac:dyDescent="0.25">
      <c r="A70" s="3" t="s">
        <v>193</v>
      </c>
      <c r="B70" s="31">
        <v>31.76</v>
      </c>
      <c r="C70" s="3">
        <v>13.63</v>
      </c>
      <c r="D70" s="3">
        <v>27.35</v>
      </c>
      <c r="E70" s="31">
        <v>0</v>
      </c>
      <c r="F70" s="3">
        <v>8.92</v>
      </c>
      <c r="G70" s="31">
        <v>1.27</v>
      </c>
      <c r="H70" s="31">
        <v>17.059999999999999</v>
      </c>
      <c r="I70" s="38" t="s">
        <v>332</v>
      </c>
      <c r="J70" s="3"/>
      <c r="K70" s="3"/>
      <c r="L70" s="3"/>
      <c r="M70" s="3"/>
    </row>
    <row r="71" spans="1:13" x14ac:dyDescent="0.25">
      <c r="A71" s="28" t="s">
        <v>94</v>
      </c>
      <c r="B71" s="31">
        <v>40.83</v>
      </c>
      <c r="C71" s="31">
        <v>19.899999999999999</v>
      </c>
      <c r="D71" s="3">
        <v>25.7</v>
      </c>
      <c r="E71" s="31">
        <v>0</v>
      </c>
      <c r="F71" s="3">
        <v>7.88</v>
      </c>
      <c r="G71" s="31">
        <v>2.0699999999999998</v>
      </c>
      <c r="H71" s="31">
        <v>3.63</v>
      </c>
      <c r="I71" s="38" t="s">
        <v>332</v>
      </c>
      <c r="J71" s="38" t="s">
        <v>532</v>
      </c>
      <c r="K71" s="3"/>
      <c r="L71" s="3"/>
      <c r="M71" s="3"/>
    </row>
    <row r="72" spans="1:13" x14ac:dyDescent="0.25">
      <c r="A72" s="3" t="s">
        <v>228</v>
      </c>
      <c r="B72" s="31">
        <v>35.29</v>
      </c>
      <c r="C72" s="3">
        <v>18.23</v>
      </c>
      <c r="D72" s="3">
        <v>21.41</v>
      </c>
      <c r="E72" s="31">
        <v>0</v>
      </c>
      <c r="F72" s="3">
        <v>12.54</v>
      </c>
      <c r="G72" s="31">
        <v>2.41</v>
      </c>
      <c r="H72" s="31">
        <v>10.130000000000001</v>
      </c>
      <c r="I72" s="38" t="s">
        <v>332</v>
      </c>
      <c r="J72" s="3"/>
      <c r="K72" s="3"/>
      <c r="L72" s="3"/>
      <c r="M72" s="3"/>
    </row>
    <row r="73" spans="1:13" x14ac:dyDescent="0.25">
      <c r="A73" s="3" t="s">
        <v>208</v>
      </c>
      <c r="B73" s="31">
        <v>34.72</v>
      </c>
      <c r="C73" s="31">
        <v>17.739999999999998</v>
      </c>
      <c r="D73" s="3">
        <v>21.35</v>
      </c>
      <c r="E73" s="31">
        <v>0</v>
      </c>
      <c r="F73" s="3">
        <v>19.45</v>
      </c>
      <c r="G73" s="31">
        <v>2.56</v>
      </c>
      <c r="H73" s="31">
        <v>4.17</v>
      </c>
      <c r="I73" s="38" t="s">
        <v>332</v>
      </c>
      <c r="J73" s="3"/>
      <c r="K73" s="3"/>
      <c r="L73" s="3"/>
      <c r="M73" s="3"/>
    </row>
    <row r="74" spans="1:13" x14ac:dyDescent="0.25">
      <c r="A74" s="3" t="s">
        <v>87</v>
      </c>
      <c r="B74" s="31">
        <v>27.56</v>
      </c>
      <c r="C74" s="3">
        <v>15.97</v>
      </c>
      <c r="D74" s="3">
        <v>23.17</v>
      </c>
      <c r="E74" s="31">
        <v>0</v>
      </c>
      <c r="F74" s="3">
        <v>19.96</v>
      </c>
      <c r="G74" s="31">
        <v>2.5299999999999998</v>
      </c>
      <c r="H74" s="31">
        <v>10.81</v>
      </c>
      <c r="I74" s="38" t="s">
        <v>332</v>
      </c>
      <c r="J74" s="3"/>
      <c r="K74" s="3"/>
      <c r="L74" s="3"/>
      <c r="M74" s="3"/>
    </row>
    <row r="75" spans="1:13" x14ac:dyDescent="0.25">
      <c r="A75" s="3" t="s">
        <v>329</v>
      </c>
      <c r="B75" s="31">
        <v>33.94</v>
      </c>
      <c r="C75" s="31">
        <v>16.68</v>
      </c>
      <c r="D75" s="3">
        <v>20.420000000000002</v>
      </c>
      <c r="E75" s="31">
        <v>0</v>
      </c>
      <c r="F75" s="3">
        <v>17.45</v>
      </c>
      <c r="G75" s="31">
        <v>3.07</v>
      </c>
      <c r="H75" s="31">
        <v>8.44</v>
      </c>
      <c r="I75" s="38" t="s">
        <v>332</v>
      </c>
      <c r="J75" s="3"/>
      <c r="K75" s="3"/>
      <c r="L75" s="3"/>
      <c r="M75" s="3"/>
    </row>
    <row r="76" spans="1:13" x14ac:dyDescent="0.25">
      <c r="A76" s="28" t="s">
        <v>330</v>
      </c>
      <c r="B76" s="31">
        <v>38.46</v>
      </c>
      <c r="C76" s="3">
        <v>18.21</v>
      </c>
      <c r="D76" s="3">
        <v>24.05</v>
      </c>
      <c r="E76" s="31">
        <v>0</v>
      </c>
      <c r="F76" s="3">
        <v>9.5399999999999991</v>
      </c>
      <c r="G76" s="31">
        <v>2.04</v>
      </c>
      <c r="H76" s="31">
        <v>7.69</v>
      </c>
      <c r="I76" s="38" t="s">
        <v>332</v>
      </c>
      <c r="J76" s="3"/>
      <c r="K76" s="3"/>
      <c r="L76" s="3"/>
      <c r="M76" s="3"/>
    </row>
    <row r="77" spans="1:13" x14ac:dyDescent="0.25">
      <c r="A77" s="3" t="s">
        <v>304</v>
      </c>
      <c r="B77" s="31">
        <v>31.26</v>
      </c>
      <c r="C77" s="31">
        <v>28.16</v>
      </c>
      <c r="D77" s="3">
        <v>17.86</v>
      </c>
      <c r="E77" s="31">
        <v>0</v>
      </c>
      <c r="F77" s="3">
        <v>14.66</v>
      </c>
      <c r="G77" s="31">
        <v>2.52</v>
      </c>
      <c r="H77" s="31">
        <v>5.53</v>
      </c>
      <c r="I77" s="38" t="s">
        <v>332</v>
      </c>
      <c r="J77" s="38" t="s">
        <v>358</v>
      </c>
      <c r="K77" s="3"/>
      <c r="L77" s="3"/>
      <c r="M77" s="3"/>
    </row>
    <row r="78" spans="1:13" x14ac:dyDescent="0.25">
      <c r="A78" s="28" t="s">
        <v>331</v>
      </c>
      <c r="B78" s="31">
        <v>36.43</v>
      </c>
      <c r="C78" s="3">
        <v>15.4</v>
      </c>
      <c r="D78" s="3">
        <v>26.2</v>
      </c>
      <c r="E78" s="31">
        <v>0</v>
      </c>
      <c r="F78" s="3">
        <v>12.11</v>
      </c>
      <c r="G78" s="31">
        <v>5.07</v>
      </c>
      <c r="H78" s="31">
        <v>4.79</v>
      </c>
      <c r="I78" s="38" t="s">
        <v>332</v>
      </c>
      <c r="J78" s="3"/>
      <c r="K78" s="3"/>
      <c r="L78" s="3"/>
      <c r="M78" s="3"/>
    </row>
    <row r="79" spans="1:13" x14ac:dyDescent="0.25">
      <c r="A79" s="3" t="s">
        <v>312</v>
      </c>
      <c r="B79" s="31">
        <v>41</v>
      </c>
      <c r="C79" s="31">
        <v>18.89</v>
      </c>
      <c r="D79" s="3">
        <f>4.63+20.91</f>
        <v>25.54</v>
      </c>
      <c r="E79" s="31">
        <v>0</v>
      </c>
      <c r="F79" s="3">
        <f>3.75+1.46</f>
        <v>5.21</v>
      </c>
      <c r="G79" s="3">
        <v>8.1999999999999993</v>
      </c>
      <c r="H79" s="31">
        <v>1.1599999999999999</v>
      </c>
      <c r="I79" s="38" t="s">
        <v>333</v>
      </c>
      <c r="J79" s="3"/>
      <c r="K79" s="3"/>
      <c r="L79" s="3"/>
      <c r="M79" s="3"/>
    </row>
    <row r="80" spans="1:13" x14ac:dyDescent="0.25">
      <c r="A80" s="3" t="s">
        <v>312</v>
      </c>
      <c r="B80" s="31">
        <v>39.4</v>
      </c>
      <c r="C80" s="3">
        <f>6.42+1.97+1.32+10.6+2.24</f>
        <v>22.550000000000004</v>
      </c>
      <c r="D80" s="3">
        <f>30.5+0.3</f>
        <v>30.8</v>
      </c>
      <c r="E80" s="31">
        <v>0</v>
      </c>
      <c r="F80" s="3">
        <v>2.2799999999999998</v>
      </c>
      <c r="G80" s="3">
        <f>100-96.93</f>
        <v>3.0699999999999932</v>
      </c>
      <c r="H80" s="31">
        <f>AVERAGE(H79,H65,H56)</f>
        <v>1.9033333333333331</v>
      </c>
      <c r="I80" s="38" t="s">
        <v>335</v>
      </c>
      <c r="J80" s="31" t="s">
        <v>334</v>
      </c>
      <c r="K80" s="3"/>
      <c r="L80" s="3"/>
      <c r="M80" s="3"/>
    </row>
    <row r="81" spans="1:13" x14ac:dyDescent="0.25">
      <c r="A81" s="28" t="s">
        <v>336</v>
      </c>
      <c r="B81" s="31">
        <v>41.8</v>
      </c>
      <c r="C81" s="31">
        <f>10.7+1.41</f>
        <v>12.11</v>
      </c>
      <c r="D81" s="3">
        <v>32.299999999999997</v>
      </c>
      <c r="E81" s="31">
        <v>0</v>
      </c>
      <c r="F81" s="3">
        <v>7.86</v>
      </c>
      <c r="G81" s="31">
        <v>5.34</v>
      </c>
      <c r="H81" s="31">
        <v>0.59</v>
      </c>
      <c r="I81" s="38" t="s">
        <v>337</v>
      </c>
      <c r="J81" s="3"/>
      <c r="K81" s="3"/>
      <c r="L81" s="3"/>
      <c r="M81" s="3"/>
    </row>
    <row r="82" spans="1:13" x14ac:dyDescent="0.25">
      <c r="A82" s="3" t="s">
        <v>338</v>
      </c>
      <c r="B82" s="31">
        <v>49</v>
      </c>
      <c r="C82" s="3">
        <v>14.6</v>
      </c>
      <c r="D82" s="3">
        <v>27.6</v>
      </c>
      <c r="E82" s="31">
        <v>0</v>
      </c>
      <c r="F82" s="3">
        <v>8.4</v>
      </c>
      <c r="G82" s="31">
        <v>0.01</v>
      </c>
      <c r="H82" s="31">
        <v>0.39</v>
      </c>
      <c r="I82" s="38" t="s">
        <v>339</v>
      </c>
      <c r="J82" s="3"/>
      <c r="K82" s="3"/>
      <c r="L82" s="3"/>
      <c r="M82" s="3"/>
    </row>
    <row r="83" spans="1:13" x14ac:dyDescent="0.25">
      <c r="A83" s="3" t="s">
        <v>340</v>
      </c>
      <c r="B83" s="31">
        <v>44.32</v>
      </c>
      <c r="C83" s="3">
        <v>18.38</v>
      </c>
      <c r="D83" s="3">
        <v>24.75</v>
      </c>
      <c r="E83" s="31">
        <v>0</v>
      </c>
      <c r="F83" s="3">
        <v>10.36</v>
      </c>
      <c r="G83" s="31">
        <v>1.73</v>
      </c>
      <c r="H83" s="31">
        <v>0.46</v>
      </c>
      <c r="I83" s="38" t="s">
        <v>341</v>
      </c>
      <c r="J83" s="3"/>
      <c r="K83" s="3"/>
      <c r="L83" s="3"/>
      <c r="M83" s="3"/>
    </row>
    <row r="84" spans="1:13" x14ac:dyDescent="0.25">
      <c r="A84" s="3" t="s">
        <v>343</v>
      </c>
      <c r="B84" s="31">
        <v>13.22</v>
      </c>
      <c r="C84" s="3">
        <v>12.71</v>
      </c>
      <c r="D84" s="3">
        <v>36.6</v>
      </c>
      <c r="E84" s="31">
        <v>0</v>
      </c>
      <c r="F84" s="3">
        <v>27.45</v>
      </c>
      <c r="G84" s="3">
        <v>6.16</v>
      </c>
      <c r="H84" s="31">
        <v>3.87</v>
      </c>
      <c r="I84" s="38" t="s">
        <v>344</v>
      </c>
      <c r="J84" s="38" t="s">
        <v>345</v>
      </c>
      <c r="K84" s="3"/>
      <c r="L84" s="3"/>
      <c r="M84" s="3"/>
    </row>
    <row r="85" spans="1:13" x14ac:dyDescent="0.25">
      <c r="A85" s="3" t="s">
        <v>237</v>
      </c>
      <c r="B85" s="31">
        <v>45.74</v>
      </c>
      <c r="C85" s="3">
        <v>4.57</v>
      </c>
      <c r="D85" s="3">
        <v>16.260000000000002</v>
      </c>
      <c r="E85" s="31">
        <v>0</v>
      </c>
      <c r="F85" s="3">
        <v>26.43</v>
      </c>
      <c r="G85" s="3">
        <v>4.1900000000000004</v>
      </c>
      <c r="H85" s="31">
        <v>2.81</v>
      </c>
      <c r="I85" s="38" t="s">
        <v>344</v>
      </c>
      <c r="J85" s="38" t="s">
        <v>345</v>
      </c>
      <c r="K85" s="3"/>
      <c r="L85" s="3"/>
      <c r="M85" s="3"/>
    </row>
    <row r="86" spans="1:13" x14ac:dyDescent="0.25">
      <c r="A86" s="3" t="s">
        <v>346</v>
      </c>
      <c r="B86" s="31">
        <v>31.02</v>
      </c>
      <c r="C86" s="3">
        <v>22.29</v>
      </c>
      <c r="D86" s="3">
        <v>12.95</v>
      </c>
      <c r="E86" s="31">
        <v>9.14</v>
      </c>
      <c r="F86" s="3">
        <v>14.26</v>
      </c>
      <c r="G86" s="31">
        <v>3.82</v>
      </c>
      <c r="H86" s="31">
        <v>6.53</v>
      </c>
      <c r="I86" s="38" t="s">
        <v>350</v>
      </c>
      <c r="J86" s="3"/>
      <c r="K86" s="3"/>
      <c r="L86" s="3"/>
      <c r="M86" s="3"/>
    </row>
    <row r="87" spans="1:13" x14ac:dyDescent="0.25">
      <c r="A87" s="3" t="s">
        <v>347</v>
      </c>
      <c r="B87" s="31">
        <v>35.75</v>
      </c>
      <c r="C87" s="3">
        <v>21.14</v>
      </c>
      <c r="D87" s="3">
        <v>10.01</v>
      </c>
      <c r="E87" s="31">
        <v>9.81</v>
      </c>
      <c r="F87" s="3">
        <v>8.89</v>
      </c>
      <c r="G87" s="31">
        <v>6.74</v>
      </c>
      <c r="H87" s="31">
        <v>7.66</v>
      </c>
      <c r="I87" s="38" t="s">
        <v>350</v>
      </c>
      <c r="J87" s="3"/>
      <c r="K87" s="3"/>
      <c r="L87" s="3"/>
      <c r="M87" s="3"/>
    </row>
    <row r="88" spans="1:13" x14ac:dyDescent="0.25">
      <c r="A88" s="3" t="s">
        <v>348</v>
      </c>
      <c r="B88" s="31">
        <v>34.51</v>
      </c>
      <c r="C88" s="3">
        <v>20.75</v>
      </c>
      <c r="D88" s="3">
        <v>13.16</v>
      </c>
      <c r="E88" s="31">
        <v>7.69</v>
      </c>
      <c r="F88" s="3">
        <v>13.16</v>
      </c>
      <c r="G88" s="31">
        <v>4.45</v>
      </c>
      <c r="H88" s="31">
        <v>6.28</v>
      </c>
      <c r="I88" s="38" t="s">
        <v>350</v>
      </c>
      <c r="J88" s="3"/>
      <c r="K88" s="3"/>
      <c r="L88" s="3"/>
      <c r="M88" s="3"/>
    </row>
    <row r="89" spans="1:13" x14ac:dyDescent="0.25">
      <c r="A89" s="3" t="s">
        <v>349</v>
      </c>
      <c r="B89" s="31">
        <v>36.18</v>
      </c>
      <c r="C89" s="3">
        <v>20.86</v>
      </c>
      <c r="D89" s="3">
        <v>9.76</v>
      </c>
      <c r="E89" s="31">
        <v>9.9700000000000006</v>
      </c>
      <c r="F89" s="3">
        <v>10.48</v>
      </c>
      <c r="G89" s="31">
        <v>4.93</v>
      </c>
      <c r="H89" s="31">
        <v>7.81</v>
      </c>
      <c r="I89" s="38" t="s">
        <v>350</v>
      </c>
      <c r="J89" s="3"/>
      <c r="K89" s="3"/>
      <c r="L89" s="3"/>
      <c r="M89" s="3"/>
    </row>
    <row r="90" spans="1:13" x14ac:dyDescent="0.25">
      <c r="A90" s="3" t="s">
        <v>351</v>
      </c>
      <c r="B90" s="31">
        <v>31</v>
      </c>
      <c r="C90" s="31">
        <f>45-B90</f>
        <v>14</v>
      </c>
      <c r="D90" s="3">
        <v>8.1999999999999993</v>
      </c>
      <c r="E90" s="31">
        <v>14.7</v>
      </c>
      <c r="F90" s="3">
        <f>12.6+1.9+6.5</f>
        <v>21</v>
      </c>
      <c r="G90" s="31">
        <v>3.7</v>
      </c>
      <c r="H90" s="31">
        <v>7.4</v>
      </c>
      <c r="I90" s="38" t="s">
        <v>354</v>
      </c>
      <c r="J90" s="38" t="s">
        <v>350</v>
      </c>
      <c r="K90" s="3" t="s">
        <v>353</v>
      </c>
      <c r="L90" s="3"/>
      <c r="M90" s="3"/>
    </row>
    <row r="91" spans="1:13" x14ac:dyDescent="0.25">
      <c r="A91" s="3" t="s">
        <v>349</v>
      </c>
      <c r="B91" s="31">
        <v>29</v>
      </c>
      <c r="C91" s="31">
        <f>42.7-B91</f>
        <v>13.700000000000003</v>
      </c>
      <c r="D91" s="3">
        <v>9.8000000000000007</v>
      </c>
      <c r="E91" s="31">
        <v>10.7</v>
      </c>
      <c r="F91" s="3">
        <f>15.1+2.8+7.9</f>
        <v>25.799999999999997</v>
      </c>
      <c r="G91" s="31">
        <v>4.9000000000000004</v>
      </c>
      <c r="H91" s="31">
        <v>6.1</v>
      </c>
      <c r="I91" s="38" t="s">
        <v>354</v>
      </c>
      <c r="J91" s="38" t="s">
        <v>350</v>
      </c>
      <c r="K91" s="3"/>
      <c r="L91" s="3"/>
      <c r="M91" s="3"/>
    </row>
    <row r="92" spans="1:13" x14ac:dyDescent="0.25">
      <c r="A92" s="3" t="s">
        <v>347</v>
      </c>
      <c r="B92" s="31">
        <v>30</v>
      </c>
      <c r="C92" s="31">
        <f>41.7-B92</f>
        <v>11.700000000000003</v>
      </c>
      <c r="D92" s="3">
        <v>11.9</v>
      </c>
      <c r="E92" s="31">
        <v>12.6</v>
      </c>
      <c r="F92" s="3">
        <f>14.2+3.2+4.4</f>
        <v>21.799999999999997</v>
      </c>
      <c r="G92" s="31">
        <v>5.6</v>
      </c>
      <c r="H92" s="31">
        <v>6.4</v>
      </c>
      <c r="I92" s="38" t="s">
        <v>354</v>
      </c>
      <c r="J92" s="38" t="s">
        <v>350</v>
      </c>
      <c r="K92" s="3"/>
      <c r="L92" s="3"/>
      <c r="M92" s="3"/>
    </row>
    <row r="93" spans="1:13" x14ac:dyDescent="0.25">
      <c r="A93" s="3" t="s">
        <v>352</v>
      </c>
      <c r="B93" s="3">
        <v>20.5</v>
      </c>
      <c r="C93" s="3">
        <f>39.7-B93</f>
        <v>19.200000000000003</v>
      </c>
      <c r="D93" s="3">
        <v>7.3</v>
      </c>
      <c r="E93" s="31">
        <v>17</v>
      </c>
      <c r="F93" s="3">
        <f>6+1.3+17</f>
        <v>24.3</v>
      </c>
      <c r="G93" s="31">
        <v>4.5</v>
      </c>
      <c r="H93" s="31">
        <v>7.2</v>
      </c>
      <c r="I93" s="38" t="s">
        <v>354</v>
      </c>
      <c r="J93" s="38" t="s">
        <v>350</v>
      </c>
      <c r="K93" s="3"/>
      <c r="L93" s="3"/>
      <c r="M93" s="3"/>
    </row>
    <row r="94" spans="1:13" x14ac:dyDescent="0.25">
      <c r="A94" s="3" t="s">
        <v>355</v>
      </c>
      <c r="B94" s="31">
        <v>39.28</v>
      </c>
      <c r="C94" s="3">
        <v>21.58</v>
      </c>
      <c r="D94" s="3">
        <v>16.28</v>
      </c>
      <c r="E94" s="31">
        <v>0</v>
      </c>
      <c r="F94" s="3">
        <v>13.13</v>
      </c>
      <c r="G94" s="31">
        <v>4.13</v>
      </c>
      <c r="H94" s="31">
        <v>5.6</v>
      </c>
      <c r="I94" s="38" t="s">
        <v>356</v>
      </c>
      <c r="J94" s="3" t="s">
        <v>357</v>
      </c>
      <c r="K94" s="3"/>
      <c r="L94" s="3"/>
      <c r="M94" s="3"/>
    </row>
    <row r="95" spans="1:13" x14ac:dyDescent="0.25">
      <c r="A95" s="3" t="s">
        <v>228</v>
      </c>
      <c r="B95" s="31">
        <v>44.3</v>
      </c>
      <c r="C95" s="3">
        <v>21.2</v>
      </c>
      <c r="D95" s="3">
        <v>21.2</v>
      </c>
      <c r="E95" s="31">
        <v>0</v>
      </c>
      <c r="F95" s="3">
        <v>6.6</v>
      </c>
      <c r="G95" s="31">
        <v>1.6</v>
      </c>
      <c r="H95" s="31">
        <v>5.0999999999999996</v>
      </c>
      <c r="I95" s="38" t="s">
        <v>359</v>
      </c>
      <c r="J95" s="38" t="s">
        <v>332</v>
      </c>
      <c r="K95" s="3"/>
      <c r="L95" s="3"/>
      <c r="M95" s="3"/>
    </row>
    <row r="96" spans="1:13" x14ac:dyDescent="0.25">
      <c r="A96" s="3" t="s">
        <v>311</v>
      </c>
      <c r="B96" s="31">
        <v>37.369999999999997</v>
      </c>
      <c r="C96" s="3">
        <v>28.75</v>
      </c>
      <c r="D96" s="3">
        <v>21.08</v>
      </c>
      <c r="E96" s="31">
        <v>0</v>
      </c>
      <c r="F96" s="3">
        <v>6.71</v>
      </c>
      <c r="G96" s="31">
        <v>2.25</v>
      </c>
      <c r="H96" s="3">
        <v>3.83</v>
      </c>
      <c r="I96" s="38" t="s">
        <v>360</v>
      </c>
      <c r="J96" s="38" t="s">
        <v>300</v>
      </c>
      <c r="K96" s="38"/>
      <c r="L96" s="3"/>
      <c r="M96" s="3"/>
    </row>
    <row r="97" spans="1:13" x14ac:dyDescent="0.25">
      <c r="A97" s="3" t="s">
        <v>86</v>
      </c>
      <c r="B97" s="31">
        <v>28.28</v>
      </c>
      <c r="C97" s="3">
        <v>24.24</v>
      </c>
      <c r="D97" s="31">
        <v>28.3</v>
      </c>
      <c r="E97" s="31">
        <v>0</v>
      </c>
      <c r="F97" s="3">
        <v>10.1</v>
      </c>
      <c r="G97" s="31">
        <v>8.06</v>
      </c>
      <c r="H97" s="31">
        <v>1.01</v>
      </c>
      <c r="I97" s="38" t="s">
        <v>360</v>
      </c>
      <c r="J97" s="38" t="s">
        <v>307</v>
      </c>
      <c r="K97" s="38" t="s">
        <v>318</v>
      </c>
      <c r="L97" s="38" t="s">
        <v>319</v>
      </c>
      <c r="M97" s="3"/>
    </row>
    <row r="98" spans="1:13" x14ac:dyDescent="0.25">
      <c r="A98" s="3" t="s">
        <v>193</v>
      </c>
      <c r="B98" s="31">
        <v>32.69</v>
      </c>
      <c r="C98" s="3">
        <v>16.54</v>
      </c>
      <c r="D98" s="3">
        <v>20.79</v>
      </c>
      <c r="E98" s="31">
        <v>0</v>
      </c>
      <c r="F98" s="3">
        <v>14.02</v>
      </c>
      <c r="G98" s="31">
        <v>0</v>
      </c>
      <c r="H98" s="31">
        <v>15.96</v>
      </c>
      <c r="I98" s="38" t="s">
        <v>362</v>
      </c>
      <c r="J98" s="38" t="s">
        <v>361</v>
      </c>
      <c r="K98" s="3"/>
      <c r="L98" s="3"/>
      <c r="M98" s="3"/>
    </row>
    <row r="99" spans="1:13" x14ac:dyDescent="0.25">
      <c r="A99" s="3" t="s">
        <v>86</v>
      </c>
      <c r="B99" s="31">
        <v>35.4</v>
      </c>
      <c r="C99" s="3">
        <v>18.2</v>
      </c>
      <c r="D99" s="3">
        <v>23.2</v>
      </c>
      <c r="E99" s="31">
        <v>0</v>
      </c>
      <c r="F99" s="3">
        <v>17.8</v>
      </c>
      <c r="G99" s="31">
        <v>4</v>
      </c>
      <c r="H99" s="31">
        <v>1.4</v>
      </c>
      <c r="I99" s="38" t="s">
        <v>362</v>
      </c>
      <c r="J99" s="38"/>
      <c r="K99" s="3"/>
      <c r="L99" s="3"/>
      <c r="M99" s="3"/>
    </row>
    <row r="100" spans="1:13" x14ac:dyDescent="0.25">
      <c r="A100" s="3" t="s">
        <v>321</v>
      </c>
      <c r="B100" s="31">
        <v>15.45</v>
      </c>
      <c r="C100" s="3">
        <v>26.64</v>
      </c>
      <c r="D100" s="3">
        <v>37.159999999999997</v>
      </c>
      <c r="E100" s="31">
        <v>0</v>
      </c>
      <c r="F100" s="3">
        <v>11.75</v>
      </c>
      <c r="G100" s="31">
        <v>8.91</v>
      </c>
      <c r="H100" s="31">
        <v>0.09</v>
      </c>
      <c r="I100" s="38" t="s">
        <v>364</v>
      </c>
      <c r="J100" s="38"/>
      <c r="K100" s="3"/>
      <c r="L100" s="3"/>
      <c r="M100" s="3"/>
    </row>
    <row r="101" spans="1:13" x14ac:dyDescent="0.25">
      <c r="A101" s="28" t="s">
        <v>548</v>
      </c>
      <c r="B101" s="31">
        <v>43.97</v>
      </c>
      <c r="C101" s="3">
        <v>15.72</v>
      </c>
      <c r="D101" s="3">
        <v>30</v>
      </c>
      <c r="E101" s="31">
        <v>0</v>
      </c>
      <c r="F101" s="3">
        <v>7.2</v>
      </c>
      <c r="G101" s="31">
        <v>1.61</v>
      </c>
      <c r="H101" s="31">
        <v>1.5</v>
      </c>
      <c r="I101" s="38" t="s">
        <v>365</v>
      </c>
      <c r="J101" s="38"/>
      <c r="K101" s="3"/>
      <c r="L101" s="3"/>
      <c r="M101" s="3"/>
    </row>
    <row r="102" spans="1:13" x14ac:dyDescent="0.25">
      <c r="A102" s="28" t="s">
        <v>66</v>
      </c>
      <c r="B102" s="31">
        <v>17.22</v>
      </c>
      <c r="C102" s="3">
        <v>16.23</v>
      </c>
      <c r="D102" s="3">
        <v>26.56</v>
      </c>
      <c r="E102" s="31">
        <v>0</v>
      </c>
      <c r="F102" s="3">
        <v>16.63</v>
      </c>
      <c r="G102" s="31">
        <v>18.89</v>
      </c>
      <c r="H102" s="31">
        <v>4.47</v>
      </c>
      <c r="I102" s="38" t="s">
        <v>366</v>
      </c>
      <c r="J102" s="38"/>
      <c r="K102" s="3"/>
      <c r="L102" s="3"/>
      <c r="M102" s="3"/>
    </row>
    <row r="103" spans="1:13" x14ac:dyDescent="0.25">
      <c r="A103" s="28" t="s">
        <v>154</v>
      </c>
      <c r="B103" s="31">
        <v>18.16</v>
      </c>
      <c r="C103" s="3">
        <v>27.11</v>
      </c>
      <c r="D103" s="3">
        <v>1</v>
      </c>
      <c r="E103" s="31">
        <v>22.37</v>
      </c>
      <c r="F103" s="3">
        <v>21.67</v>
      </c>
      <c r="G103" s="31">
        <v>6.4</v>
      </c>
      <c r="H103" s="31">
        <v>3.28</v>
      </c>
      <c r="I103" s="3" t="s">
        <v>370</v>
      </c>
      <c r="J103" s="3" t="s">
        <v>385</v>
      </c>
      <c r="K103" s="3"/>
      <c r="L103" s="3"/>
      <c r="M103" s="3"/>
    </row>
    <row r="104" spans="1:13" x14ac:dyDescent="0.25">
      <c r="A104" s="28" t="s">
        <v>367</v>
      </c>
      <c r="B104" s="31">
        <v>13.81</v>
      </c>
      <c r="C104" s="3">
        <v>25.01</v>
      </c>
      <c r="D104" s="3">
        <v>3.47</v>
      </c>
      <c r="E104" s="31">
        <v>27.32</v>
      </c>
      <c r="F104" s="3">
        <v>19.3</v>
      </c>
      <c r="G104" s="31">
        <v>6.69</v>
      </c>
      <c r="H104" s="31">
        <v>4.4000000000000004</v>
      </c>
      <c r="I104" s="3" t="s">
        <v>370</v>
      </c>
      <c r="J104" s="3"/>
      <c r="K104" s="3"/>
      <c r="L104" s="3"/>
      <c r="M104" s="3"/>
    </row>
    <row r="105" spans="1:13" x14ac:dyDescent="0.25">
      <c r="A105" s="3" t="s">
        <v>368</v>
      </c>
      <c r="B105" s="31">
        <v>30.62</v>
      </c>
      <c r="C105" s="3">
        <v>25.11</v>
      </c>
      <c r="D105" s="3">
        <v>20.72</v>
      </c>
      <c r="E105" s="31">
        <v>0</v>
      </c>
      <c r="F105" s="3">
        <v>16.73</v>
      </c>
      <c r="G105" s="31">
        <v>4.3499999999999996</v>
      </c>
      <c r="H105" s="31">
        <v>2.46</v>
      </c>
      <c r="I105" s="3" t="s">
        <v>370</v>
      </c>
      <c r="J105" s="38"/>
      <c r="K105" s="3"/>
      <c r="L105" s="3"/>
      <c r="M105" s="3"/>
    </row>
    <row r="106" spans="1:13" x14ac:dyDescent="0.25">
      <c r="A106" s="28" t="s">
        <v>369</v>
      </c>
      <c r="B106" s="31">
        <v>41.41</v>
      </c>
      <c r="C106" s="3">
        <v>25.92</v>
      </c>
      <c r="D106" s="3">
        <v>2</v>
      </c>
      <c r="E106" s="31">
        <v>0</v>
      </c>
      <c r="F106" s="3">
        <v>19.899999999999999</v>
      </c>
      <c r="G106" s="31">
        <v>7.19</v>
      </c>
      <c r="H106" s="31">
        <v>3.58</v>
      </c>
      <c r="I106" s="3" t="s">
        <v>370</v>
      </c>
      <c r="J106" s="3"/>
      <c r="K106" s="3"/>
      <c r="L106" s="3"/>
      <c r="M106" s="3"/>
    </row>
    <row r="107" spans="1:13" x14ac:dyDescent="0.25">
      <c r="A107" s="28" t="s">
        <v>371</v>
      </c>
      <c r="B107" s="32">
        <v>39.1</v>
      </c>
      <c r="C107" s="28">
        <v>13.14</v>
      </c>
      <c r="D107" s="28">
        <v>6.95</v>
      </c>
      <c r="E107" s="32">
        <v>9.2100000000000009</v>
      </c>
      <c r="F107" s="28">
        <v>18.510000000000002</v>
      </c>
      <c r="G107" s="32">
        <v>5.16</v>
      </c>
      <c r="H107" s="32">
        <v>7.94</v>
      </c>
      <c r="I107" s="38" t="s">
        <v>372</v>
      </c>
      <c r="J107" s="3" t="s">
        <v>373</v>
      </c>
      <c r="K107" s="3"/>
      <c r="L107" s="3"/>
      <c r="M107" s="3"/>
    </row>
    <row r="108" spans="1:13" x14ac:dyDescent="0.25">
      <c r="A108" s="28" t="s">
        <v>194</v>
      </c>
      <c r="B108" s="31">
        <v>37.28</v>
      </c>
      <c r="C108" s="3">
        <v>22.15</v>
      </c>
      <c r="D108" s="3">
        <v>13.13</v>
      </c>
      <c r="E108" s="3">
        <v>0</v>
      </c>
      <c r="F108" s="3">
        <v>16.86</v>
      </c>
      <c r="G108" s="31">
        <v>0.91</v>
      </c>
      <c r="H108" s="31">
        <v>9.66</v>
      </c>
      <c r="I108" s="38" t="s">
        <v>374</v>
      </c>
      <c r="J108" s="38" t="s">
        <v>332</v>
      </c>
      <c r="K108" s="3"/>
      <c r="L108" s="3"/>
      <c r="M108" s="3"/>
    </row>
    <row r="109" spans="1:13" x14ac:dyDescent="0.25">
      <c r="A109" s="28" t="s">
        <v>87</v>
      </c>
      <c r="B109" s="31">
        <v>35.01</v>
      </c>
      <c r="C109" s="3">
        <v>32.99</v>
      </c>
      <c r="D109" s="3">
        <v>17.850000000000001</v>
      </c>
      <c r="E109" s="3">
        <v>0</v>
      </c>
      <c r="F109" s="3">
        <v>5.59</v>
      </c>
      <c r="G109" s="3">
        <v>3.25</v>
      </c>
      <c r="H109" s="31">
        <v>5.31</v>
      </c>
      <c r="I109" s="38" t="s">
        <v>375</v>
      </c>
      <c r="J109" s="38" t="s">
        <v>332</v>
      </c>
      <c r="K109" s="38" t="s">
        <v>302</v>
      </c>
      <c r="L109" s="3"/>
      <c r="M109" s="3"/>
    </row>
    <row r="110" spans="1:13" x14ac:dyDescent="0.25">
      <c r="A110" s="28" t="s">
        <v>376</v>
      </c>
      <c r="B110" s="31">
        <v>40.200000000000003</v>
      </c>
      <c r="C110" s="31">
        <f>9.6+0.9</f>
        <v>10.5</v>
      </c>
      <c r="D110" s="3">
        <v>10.8</v>
      </c>
      <c r="E110" s="31">
        <v>0</v>
      </c>
      <c r="F110" s="31">
        <v>14.7</v>
      </c>
      <c r="G110" s="31">
        <v>5.3</v>
      </c>
      <c r="H110" s="31">
        <v>18.5</v>
      </c>
      <c r="I110" s="40" t="s">
        <v>378</v>
      </c>
      <c r="J110" s="3"/>
      <c r="K110" s="3"/>
      <c r="L110" s="3"/>
      <c r="M110" s="3"/>
    </row>
    <row r="111" spans="1:13" x14ac:dyDescent="0.25">
      <c r="A111" s="28" t="s">
        <v>377</v>
      </c>
      <c r="B111" s="31">
        <v>26.1</v>
      </c>
      <c r="C111" s="3">
        <f>11.2+0.7</f>
        <v>11.899999999999999</v>
      </c>
      <c r="D111" s="3">
        <v>10.8</v>
      </c>
      <c r="E111" s="31">
        <v>0</v>
      </c>
      <c r="F111" s="3">
        <v>18.2</v>
      </c>
      <c r="G111" s="31">
        <v>3.1</v>
      </c>
      <c r="H111" s="31">
        <v>29.9</v>
      </c>
      <c r="I111" s="40" t="s">
        <v>378</v>
      </c>
      <c r="J111" s="3"/>
      <c r="K111" s="3"/>
      <c r="L111" s="3"/>
      <c r="M111" s="3"/>
    </row>
    <row r="112" spans="1:13" x14ac:dyDescent="0.25">
      <c r="A112" s="28" t="s">
        <v>376</v>
      </c>
      <c r="B112" s="31">
        <v>38</v>
      </c>
      <c r="C112" s="3">
        <v>8.6999999999999993</v>
      </c>
      <c r="D112" s="3">
        <v>8.9</v>
      </c>
      <c r="E112" s="31">
        <v>0</v>
      </c>
      <c r="F112" s="3">
        <v>24.1</v>
      </c>
      <c r="G112" s="31">
        <v>2.7</v>
      </c>
      <c r="H112" s="31">
        <v>17.600000000000001</v>
      </c>
      <c r="I112" s="38" t="s">
        <v>379</v>
      </c>
      <c r="J112" s="3"/>
      <c r="K112" s="3"/>
      <c r="L112" s="3"/>
      <c r="M112" s="3"/>
    </row>
    <row r="113" spans="1:13" x14ac:dyDescent="0.25">
      <c r="A113" s="28" t="s">
        <v>377</v>
      </c>
      <c r="B113" s="31">
        <v>26.4</v>
      </c>
      <c r="C113" s="3">
        <v>10.199999999999999</v>
      </c>
      <c r="D113" s="3">
        <v>9.4</v>
      </c>
      <c r="E113" s="31">
        <v>0</v>
      </c>
      <c r="F113" s="3">
        <v>19.899999999999999</v>
      </c>
      <c r="G113" s="31">
        <v>7.5</v>
      </c>
      <c r="H113" s="31">
        <v>26.6</v>
      </c>
      <c r="I113" s="38" t="s">
        <v>379</v>
      </c>
      <c r="J113" s="3"/>
      <c r="K113" s="3"/>
      <c r="L113" s="3"/>
      <c r="M113" s="3"/>
    </row>
    <row r="114" spans="1:13" x14ac:dyDescent="0.25">
      <c r="A114" s="28" t="s">
        <v>380</v>
      </c>
      <c r="B114" s="31">
        <v>21.9</v>
      </c>
      <c r="C114" s="3">
        <v>12.8</v>
      </c>
      <c r="D114" s="3">
        <v>21.5</v>
      </c>
      <c r="E114" s="31">
        <v>0</v>
      </c>
      <c r="F114" s="3">
        <v>18</v>
      </c>
      <c r="G114" s="31">
        <v>10.1</v>
      </c>
      <c r="H114" s="31">
        <v>15.7</v>
      </c>
      <c r="I114" s="38" t="s">
        <v>379</v>
      </c>
      <c r="J114" s="3"/>
      <c r="K114" s="3"/>
      <c r="L114" s="3"/>
      <c r="M114" s="3"/>
    </row>
    <row r="115" spans="1:13" x14ac:dyDescent="0.25">
      <c r="A115" s="28" t="s">
        <v>194</v>
      </c>
      <c r="B115" s="31">
        <v>38.119999999999997</v>
      </c>
      <c r="C115" s="3">
        <v>22.65</v>
      </c>
      <c r="D115" s="3">
        <v>13.42</v>
      </c>
      <c r="E115" s="31">
        <v>0</v>
      </c>
      <c r="F115" s="3">
        <v>15</v>
      </c>
      <c r="G115" s="31">
        <v>0.93</v>
      </c>
      <c r="H115" s="31">
        <v>9.8800000000000008</v>
      </c>
      <c r="I115" s="38" t="s">
        <v>374</v>
      </c>
      <c r="J115" s="38" t="s">
        <v>332</v>
      </c>
      <c r="K115" s="3"/>
      <c r="L115" s="3"/>
      <c r="M115" s="3"/>
    </row>
    <row r="116" spans="1:13" x14ac:dyDescent="0.25">
      <c r="A116" s="28" t="s">
        <v>153</v>
      </c>
      <c r="B116" s="31">
        <v>9.42</v>
      </c>
      <c r="C116" s="3">
        <v>5.53</v>
      </c>
      <c r="D116" s="3">
        <v>1.23</v>
      </c>
      <c r="E116" s="31">
        <v>22.52</v>
      </c>
      <c r="F116" s="3">
        <v>51.18</v>
      </c>
      <c r="G116" s="31">
        <v>6.76</v>
      </c>
      <c r="H116" s="31">
        <v>3.38</v>
      </c>
      <c r="I116" s="38" t="s">
        <v>387</v>
      </c>
      <c r="J116" s="3" t="s">
        <v>388</v>
      </c>
      <c r="K116" s="3"/>
      <c r="L116" s="3"/>
      <c r="M116" s="3"/>
    </row>
    <row r="117" spans="1:13" x14ac:dyDescent="0.25">
      <c r="A117" s="28" t="s">
        <v>153</v>
      </c>
      <c r="B117" s="31">
        <v>21.23</v>
      </c>
      <c r="C117" s="3">
        <v>12.08</v>
      </c>
      <c r="D117" s="3">
        <v>14.77</v>
      </c>
      <c r="E117" s="31">
        <v>23.02</v>
      </c>
      <c r="F117" s="3">
        <v>18.97</v>
      </c>
      <c r="G117" s="31">
        <v>6.74</v>
      </c>
      <c r="H117" s="31">
        <v>3.19</v>
      </c>
      <c r="I117" s="38" t="s">
        <v>390</v>
      </c>
      <c r="J117" s="3"/>
      <c r="K117" s="3"/>
      <c r="L117" s="3"/>
      <c r="M117" s="3"/>
    </row>
    <row r="118" spans="1:13" x14ac:dyDescent="0.25">
      <c r="A118" s="28" t="s">
        <v>228</v>
      </c>
      <c r="B118" s="3">
        <v>25.01</v>
      </c>
      <c r="C118" s="31">
        <v>26.66</v>
      </c>
      <c r="D118" s="3">
        <v>14.5</v>
      </c>
      <c r="E118" s="3">
        <v>0</v>
      </c>
      <c r="F118" s="3">
        <f>19.66+3.21+0.13</f>
        <v>23</v>
      </c>
      <c r="G118" s="31">
        <v>4.91</v>
      </c>
      <c r="H118" s="31">
        <v>4.1100000000000003</v>
      </c>
      <c r="I118" s="38" t="s">
        <v>391</v>
      </c>
      <c r="J118" s="3"/>
      <c r="K118" s="3"/>
      <c r="L118" s="3"/>
      <c r="M118" s="3"/>
    </row>
    <row r="119" spans="1:13" x14ac:dyDescent="0.25">
      <c r="A119" s="28" t="s">
        <v>392</v>
      </c>
      <c r="B119" s="3">
        <v>23.93</v>
      </c>
      <c r="C119" s="31">
        <v>22.29</v>
      </c>
      <c r="D119" s="3">
        <v>24.18</v>
      </c>
      <c r="E119" s="3">
        <v>0</v>
      </c>
      <c r="F119" s="3">
        <v>22.05</v>
      </c>
      <c r="G119" s="31">
        <v>2.75</v>
      </c>
      <c r="H119" s="31">
        <v>4.79</v>
      </c>
      <c r="I119" s="38" t="s">
        <v>391</v>
      </c>
      <c r="J119" s="3"/>
      <c r="K119" s="3"/>
      <c r="L119" s="3"/>
      <c r="M119" s="3"/>
    </row>
    <row r="120" spans="1:13" x14ac:dyDescent="0.25">
      <c r="A120" s="28" t="s">
        <v>393</v>
      </c>
      <c r="B120" s="31">
        <v>21.06</v>
      </c>
      <c r="C120" s="31">
        <v>16.010000000000002</v>
      </c>
      <c r="D120" s="3">
        <v>26.48</v>
      </c>
      <c r="E120" s="31">
        <v>0</v>
      </c>
      <c r="F120" s="3">
        <v>21.72</v>
      </c>
      <c r="G120" s="31">
        <v>9.5</v>
      </c>
      <c r="H120" s="31">
        <v>5.22</v>
      </c>
      <c r="I120" s="38" t="s">
        <v>391</v>
      </c>
      <c r="J120" s="3"/>
      <c r="K120" s="3"/>
      <c r="L120" s="3"/>
      <c r="M120" s="3"/>
    </row>
    <row r="121" spans="1:13" x14ac:dyDescent="0.25">
      <c r="A121" s="28" t="s">
        <v>394</v>
      </c>
      <c r="B121" s="31">
        <v>33.020000000000003</v>
      </c>
      <c r="C121" s="31">
        <v>18.510000000000002</v>
      </c>
      <c r="D121" s="3">
        <v>9.01</v>
      </c>
      <c r="E121" s="31">
        <v>3.28</v>
      </c>
      <c r="F121" s="3">
        <f>16.22+6.21+6.51</f>
        <v>28.939999999999998</v>
      </c>
      <c r="G121" s="31">
        <v>6.18</v>
      </c>
      <c r="H121" s="31">
        <v>1.06</v>
      </c>
      <c r="I121" s="38" t="s">
        <v>391</v>
      </c>
      <c r="J121" s="38" t="s">
        <v>395</v>
      </c>
      <c r="K121" s="3"/>
      <c r="L121" s="3"/>
      <c r="M121" s="3"/>
    </row>
    <row r="122" spans="1:13" x14ac:dyDescent="0.25">
      <c r="A122" s="28" t="s">
        <v>396</v>
      </c>
      <c r="B122" s="31">
        <v>25.73</v>
      </c>
      <c r="C122" s="31">
        <v>7.09</v>
      </c>
      <c r="D122" s="3">
        <v>8.86</v>
      </c>
      <c r="E122" s="31">
        <v>0</v>
      </c>
      <c r="F122" s="3">
        <v>27.69</v>
      </c>
      <c r="G122" s="31">
        <v>18.32</v>
      </c>
      <c r="H122" s="31">
        <v>12.31</v>
      </c>
      <c r="I122" s="38" t="s">
        <v>391</v>
      </c>
      <c r="J122" s="3"/>
      <c r="K122" s="3"/>
      <c r="L122" s="3"/>
      <c r="M122" s="3"/>
    </row>
    <row r="123" spans="1:13" x14ac:dyDescent="0.25">
      <c r="A123" s="28" t="s">
        <v>246</v>
      </c>
      <c r="B123" s="31">
        <v>8.09</v>
      </c>
      <c r="C123" s="31">
        <v>3.75</v>
      </c>
      <c r="D123" s="3">
        <v>38.770000000000003</v>
      </c>
      <c r="E123" s="31">
        <v>0</v>
      </c>
      <c r="F123" s="3">
        <v>28.86</v>
      </c>
      <c r="G123" s="31">
        <v>16.59</v>
      </c>
      <c r="H123" s="31">
        <v>3.95</v>
      </c>
      <c r="I123" s="38" t="s">
        <v>391</v>
      </c>
      <c r="J123" s="3"/>
      <c r="K123" s="3"/>
      <c r="L123" s="3"/>
      <c r="M123" s="3"/>
    </row>
    <row r="124" spans="1:13" x14ac:dyDescent="0.25">
      <c r="A124" s="28" t="s">
        <v>244</v>
      </c>
      <c r="B124" s="31">
        <v>9.8800000000000008</v>
      </c>
      <c r="C124" s="31">
        <v>6.46</v>
      </c>
      <c r="D124" s="3">
        <v>40.49</v>
      </c>
      <c r="E124" s="31">
        <v>0</v>
      </c>
      <c r="F124" s="3">
        <v>29.42</v>
      </c>
      <c r="G124" s="31">
        <v>9.51</v>
      </c>
      <c r="H124" s="31">
        <v>4.24</v>
      </c>
      <c r="I124" s="38" t="s">
        <v>391</v>
      </c>
      <c r="J124" s="3"/>
      <c r="K124" s="3"/>
      <c r="L124" s="3"/>
      <c r="M124" s="3"/>
    </row>
    <row r="125" spans="1:13" x14ac:dyDescent="0.25">
      <c r="A125" s="28" t="s">
        <v>397</v>
      </c>
      <c r="B125" s="31">
        <v>45.06</v>
      </c>
      <c r="C125" s="31">
        <v>11.44</v>
      </c>
      <c r="D125" s="3">
        <v>26.94</v>
      </c>
      <c r="E125" s="31">
        <v>0</v>
      </c>
      <c r="F125" s="3">
        <v>6.23</v>
      </c>
      <c r="G125" s="31">
        <v>1.41</v>
      </c>
      <c r="H125" s="31">
        <v>8.93</v>
      </c>
      <c r="I125" s="38" t="s">
        <v>391</v>
      </c>
      <c r="J125" s="3"/>
      <c r="K125" s="3"/>
      <c r="L125" s="3"/>
      <c r="M125" s="3"/>
    </row>
    <row r="126" spans="1:13" x14ac:dyDescent="0.25">
      <c r="A126" s="28" t="s">
        <v>398</v>
      </c>
      <c r="B126" s="31">
        <v>33.979999999999997</v>
      </c>
      <c r="C126" s="31">
        <v>7.15</v>
      </c>
      <c r="D126" s="3">
        <v>22.9</v>
      </c>
      <c r="E126" s="3">
        <v>0</v>
      </c>
      <c r="F126" s="3">
        <v>13.55</v>
      </c>
      <c r="G126" s="31">
        <v>3.53</v>
      </c>
      <c r="H126" s="31">
        <v>18.89</v>
      </c>
      <c r="I126" s="38" t="s">
        <v>391</v>
      </c>
      <c r="J126" s="3"/>
      <c r="K126" s="3"/>
      <c r="L126" s="3"/>
      <c r="M126" s="3"/>
    </row>
    <row r="127" spans="1:13" x14ac:dyDescent="0.25">
      <c r="A127" s="28" t="s">
        <v>399</v>
      </c>
      <c r="B127" s="31">
        <v>18.28</v>
      </c>
      <c r="C127" s="31">
        <v>10.82</v>
      </c>
      <c r="D127" s="3">
        <v>3.61</v>
      </c>
      <c r="E127" s="3">
        <v>0</v>
      </c>
      <c r="F127" s="3">
        <v>35.57</v>
      </c>
      <c r="G127" s="31">
        <v>12.04</v>
      </c>
      <c r="H127" s="31">
        <v>19.690000000000001</v>
      </c>
      <c r="I127" s="38" t="s">
        <v>391</v>
      </c>
      <c r="J127" s="3"/>
      <c r="K127" s="3"/>
      <c r="L127" s="3"/>
      <c r="M127" s="3"/>
    </row>
    <row r="128" spans="1:13" x14ac:dyDescent="0.25">
      <c r="A128" s="28" t="s">
        <v>400</v>
      </c>
      <c r="B128" s="31">
        <v>21.35</v>
      </c>
      <c r="C128" s="31">
        <v>32.39</v>
      </c>
      <c r="D128" s="3">
        <v>17.09</v>
      </c>
      <c r="E128" s="31">
        <v>7.1</v>
      </c>
      <c r="F128" s="3">
        <f>9.09+3.6+1.55</f>
        <v>14.24</v>
      </c>
      <c r="G128" s="31">
        <v>5.19</v>
      </c>
      <c r="H128" s="31">
        <v>2.64</v>
      </c>
      <c r="I128" s="38" t="s">
        <v>391</v>
      </c>
      <c r="J128" s="38" t="s">
        <v>401</v>
      </c>
      <c r="K128" s="3"/>
      <c r="L128" s="3"/>
      <c r="M128" s="3"/>
    </row>
    <row r="129" spans="1:13" x14ac:dyDescent="0.25">
      <c r="A129" s="28" t="s">
        <v>402</v>
      </c>
      <c r="B129" s="31">
        <v>14.83</v>
      </c>
      <c r="C129" s="31">
        <v>14.8</v>
      </c>
      <c r="D129" s="3">
        <v>1.84</v>
      </c>
      <c r="E129" s="31">
        <v>0</v>
      </c>
      <c r="F129" s="3">
        <v>42.84</v>
      </c>
      <c r="G129" s="31">
        <v>18.850000000000001</v>
      </c>
      <c r="H129" s="31">
        <v>6.85</v>
      </c>
      <c r="I129" s="38" t="s">
        <v>391</v>
      </c>
      <c r="J129" s="38"/>
      <c r="K129" s="3"/>
      <c r="L129" s="3"/>
      <c r="M129" s="3"/>
    </row>
    <row r="130" spans="1:13" x14ac:dyDescent="0.25">
      <c r="A130" s="28" t="s">
        <v>404</v>
      </c>
      <c r="B130" s="31">
        <v>23.82</v>
      </c>
      <c r="C130" s="31">
        <v>12.46</v>
      </c>
      <c r="D130" s="3">
        <v>3.56</v>
      </c>
      <c r="E130" s="31">
        <v>0</v>
      </c>
      <c r="F130" s="3">
        <v>38.71</v>
      </c>
      <c r="G130" s="31">
        <v>17.02</v>
      </c>
      <c r="H130" s="31">
        <v>4.4400000000000004</v>
      </c>
      <c r="I130" s="38" t="s">
        <v>391</v>
      </c>
      <c r="J130" s="38"/>
      <c r="K130" s="3"/>
      <c r="L130" s="3"/>
      <c r="M130" s="3"/>
    </row>
    <row r="131" spans="1:13" x14ac:dyDescent="0.25">
      <c r="A131" s="28" t="s">
        <v>403</v>
      </c>
      <c r="B131" s="31">
        <v>25.48</v>
      </c>
      <c r="C131" s="31">
        <v>24.47</v>
      </c>
      <c r="D131" s="3">
        <v>4.8899999999999997</v>
      </c>
      <c r="E131" s="31">
        <v>0</v>
      </c>
      <c r="F131" s="3">
        <v>31.77</v>
      </c>
      <c r="G131" s="31">
        <v>9.23</v>
      </c>
      <c r="H131" s="31">
        <v>4.16</v>
      </c>
      <c r="I131" s="38" t="s">
        <v>391</v>
      </c>
      <c r="J131" s="38"/>
      <c r="K131" s="3"/>
      <c r="L131" s="3"/>
      <c r="M131" s="3"/>
    </row>
    <row r="132" spans="1:13" x14ac:dyDescent="0.25">
      <c r="A132" s="28" t="s">
        <v>405</v>
      </c>
      <c r="B132" s="31">
        <v>23.91</v>
      </c>
      <c r="C132" s="31">
        <v>21.21</v>
      </c>
      <c r="D132" s="3">
        <v>3.13</v>
      </c>
      <c r="E132" s="31">
        <v>0</v>
      </c>
      <c r="F132" s="3">
        <v>35.450000000000003</v>
      </c>
      <c r="G132" s="31">
        <v>10.88</v>
      </c>
      <c r="H132" s="31">
        <v>5.42</v>
      </c>
      <c r="I132" s="38" t="s">
        <v>391</v>
      </c>
      <c r="J132" s="38"/>
      <c r="K132" s="3"/>
      <c r="L132" s="3"/>
      <c r="M132" s="3"/>
    </row>
    <row r="133" spans="1:13" x14ac:dyDescent="0.25">
      <c r="A133" s="28" t="s">
        <v>459</v>
      </c>
      <c r="B133" s="31">
        <v>16.64</v>
      </c>
      <c r="C133" s="31">
        <v>8.4</v>
      </c>
      <c r="D133" s="3">
        <v>3.03</v>
      </c>
      <c r="E133" s="31">
        <v>0</v>
      </c>
      <c r="F133" s="3">
        <v>40</v>
      </c>
      <c r="G133" s="31">
        <v>21.19</v>
      </c>
      <c r="H133" s="31">
        <v>10.74</v>
      </c>
      <c r="I133" s="38" t="s">
        <v>391</v>
      </c>
      <c r="J133" s="38"/>
      <c r="K133" s="3"/>
      <c r="L133" s="3"/>
      <c r="M133" s="3"/>
    </row>
    <row r="134" spans="1:13" x14ac:dyDescent="0.25">
      <c r="A134" s="28" t="s">
        <v>406</v>
      </c>
      <c r="B134" s="31">
        <v>23.91</v>
      </c>
      <c r="C134" s="31">
        <v>13.22</v>
      </c>
      <c r="D134" s="3">
        <v>2.86</v>
      </c>
      <c r="E134" s="31">
        <v>0</v>
      </c>
      <c r="F134" s="3">
        <v>36.81</v>
      </c>
      <c r="G134" s="31">
        <v>18.72</v>
      </c>
      <c r="H134" s="31">
        <v>4.4800000000000004</v>
      </c>
      <c r="I134" s="38" t="s">
        <v>391</v>
      </c>
      <c r="J134" s="38"/>
      <c r="K134" s="3"/>
      <c r="L134" s="3"/>
      <c r="M134" s="3"/>
    </row>
    <row r="135" spans="1:13" x14ac:dyDescent="0.25">
      <c r="A135" s="28" t="s">
        <v>407</v>
      </c>
      <c r="B135" s="31">
        <v>35.24</v>
      </c>
      <c r="C135" s="31">
        <v>21.96</v>
      </c>
      <c r="D135" s="3">
        <v>20.350000000000001</v>
      </c>
      <c r="E135" s="3">
        <v>0</v>
      </c>
      <c r="F135" s="3">
        <v>8.66</v>
      </c>
      <c r="G135" s="31">
        <v>5.44</v>
      </c>
      <c r="H135" s="31">
        <v>8.36</v>
      </c>
      <c r="I135" s="38" t="s">
        <v>408</v>
      </c>
      <c r="J135" s="38" t="s">
        <v>409</v>
      </c>
      <c r="K135" s="3"/>
      <c r="L135" s="3"/>
      <c r="M135" s="3"/>
    </row>
    <row r="136" spans="1:13" x14ac:dyDescent="0.25">
      <c r="A136" s="28" t="s">
        <v>411</v>
      </c>
      <c r="B136" s="31">
        <v>9.83</v>
      </c>
      <c r="C136" s="31">
        <v>24.82</v>
      </c>
      <c r="D136" s="3">
        <v>10.39</v>
      </c>
      <c r="E136" s="31">
        <v>0</v>
      </c>
      <c r="F136" s="3">
        <v>27.57</v>
      </c>
      <c r="G136" s="31">
        <v>13.69</v>
      </c>
      <c r="H136" s="31">
        <v>13.69</v>
      </c>
      <c r="I136" s="38" t="s">
        <v>412</v>
      </c>
      <c r="J136" s="3"/>
      <c r="K136" s="3"/>
      <c r="L136" s="3"/>
      <c r="M136" s="3"/>
    </row>
    <row r="137" spans="1:13" x14ac:dyDescent="0.25">
      <c r="A137" s="28" t="s">
        <v>410</v>
      </c>
      <c r="B137" s="31">
        <v>21.77</v>
      </c>
      <c r="C137" s="31">
        <v>16.37</v>
      </c>
      <c r="D137" s="3">
        <v>11.16</v>
      </c>
      <c r="E137" s="31">
        <v>0</v>
      </c>
      <c r="F137" s="3">
        <v>10.7</v>
      </c>
      <c r="G137" s="31">
        <v>19.53</v>
      </c>
      <c r="H137" s="31">
        <v>20.47</v>
      </c>
      <c r="I137" s="38" t="s">
        <v>412</v>
      </c>
      <c r="J137" s="3"/>
      <c r="K137" s="3"/>
      <c r="L137" s="3"/>
      <c r="M137" s="3"/>
    </row>
    <row r="138" spans="1:13" x14ac:dyDescent="0.25">
      <c r="A138" s="28" t="s">
        <v>336</v>
      </c>
      <c r="B138" s="31">
        <v>45.4</v>
      </c>
      <c r="C138" s="31">
        <f>13.4+2.3</f>
        <v>15.7</v>
      </c>
      <c r="D138" s="3">
        <v>28.7</v>
      </c>
      <c r="E138" s="31">
        <v>0</v>
      </c>
      <c r="F138" s="3">
        <v>7.1</v>
      </c>
      <c r="G138" s="31">
        <v>2.4</v>
      </c>
      <c r="H138" s="31">
        <v>0.7</v>
      </c>
      <c r="I138" s="38" t="s">
        <v>413</v>
      </c>
      <c r="J138" s="3"/>
      <c r="K138" s="3"/>
      <c r="L138" s="3"/>
      <c r="M138" s="3"/>
    </row>
    <row r="139" spans="1:13" x14ac:dyDescent="0.25">
      <c r="A139" s="28" t="s">
        <v>414</v>
      </c>
      <c r="B139" s="31">
        <v>47.83</v>
      </c>
      <c r="C139" s="31">
        <v>19.260000000000002</v>
      </c>
      <c r="D139" s="3">
        <v>17.8</v>
      </c>
      <c r="E139" s="3">
        <v>0</v>
      </c>
      <c r="F139" s="3">
        <v>8.94</v>
      </c>
      <c r="G139" s="31">
        <v>4.5599999999999996</v>
      </c>
      <c r="H139" s="31">
        <v>1.6</v>
      </c>
      <c r="I139" s="38" t="s">
        <v>415</v>
      </c>
      <c r="J139" s="3"/>
      <c r="K139" s="3"/>
      <c r="L139" s="3"/>
      <c r="M139" s="3"/>
    </row>
    <row r="140" spans="1:13" x14ac:dyDescent="0.25">
      <c r="A140" s="28" t="s">
        <v>417</v>
      </c>
      <c r="B140" s="31">
        <v>35.96</v>
      </c>
      <c r="C140" s="31">
        <v>27.46</v>
      </c>
      <c r="D140" s="3">
        <v>26.74</v>
      </c>
      <c r="E140" s="3">
        <v>0</v>
      </c>
      <c r="F140" s="3">
        <v>4.1500000000000004</v>
      </c>
      <c r="G140" s="31">
        <v>4.66</v>
      </c>
      <c r="H140" s="31">
        <v>1.04</v>
      </c>
      <c r="I140" s="38" t="s">
        <v>8</v>
      </c>
      <c r="J140" s="3"/>
      <c r="K140" s="3"/>
      <c r="L140" s="3"/>
      <c r="M140" s="3"/>
    </row>
    <row r="141" spans="1:13" x14ac:dyDescent="0.25">
      <c r="A141" s="28" t="s">
        <v>114</v>
      </c>
      <c r="B141" s="31">
        <v>24.13</v>
      </c>
      <c r="C141" s="31">
        <v>24.87</v>
      </c>
      <c r="D141" s="31">
        <v>39.619999999999997</v>
      </c>
      <c r="E141" s="3">
        <v>0</v>
      </c>
      <c r="F141" s="31">
        <v>1.48</v>
      </c>
      <c r="G141" s="31">
        <v>8.43</v>
      </c>
      <c r="H141" s="31">
        <v>1.48</v>
      </c>
      <c r="I141" s="38" t="s">
        <v>419</v>
      </c>
      <c r="J141" s="3"/>
      <c r="K141" s="3"/>
      <c r="L141" s="3"/>
      <c r="M141" s="3"/>
    </row>
    <row r="142" spans="1:13" x14ac:dyDescent="0.25">
      <c r="A142" s="28" t="s">
        <v>418</v>
      </c>
      <c r="B142" s="31">
        <v>9.68</v>
      </c>
      <c r="C142" s="31">
        <v>4.57</v>
      </c>
      <c r="D142" s="31">
        <v>36.130000000000003</v>
      </c>
      <c r="E142" s="31">
        <v>0</v>
      </c>
      <c r="F142" s="31">
        <v>39.39</v>
      </c>
      <c r="G142" s="31">
        <v>8.6</v>
      </c>
      <c r="H142" s="31">
        <v>1.63</v>
      </c>
      <c r="I142" s="38" t="s">
        <v>419</v>
      </c>
      <c r="J142" s="3"/>
      <c r="K142" s="3"/>
      <c r="L142" s="3"/>
      <c r="M142" s="3"/>
    </row>
    <row r="143" spans="1:13" x14ac:dyDescent="0.25">
      <c r="A143" s="28" t="s">
        <v>114</v>
      </c>
      <c r="B143" s="31">
        <v>22.9</v>
      </c>
      <c r="C143" s="31">
        <f>23.5+5</f>
        <v>28.5</v>
      </c>
      <c r="D143" s="3">
        <v>37.6</v>
      </c>
      <c r="E143" s="3">
        <v>0</v>
      </c>
      <c r="F143" s="3">
        <v>1.4</v>
      </c>
      <c r="G143" s="31">
        <v>8.1999999999999993</v>
      </c>
      <c r="H143" s="31">
        <v>1.4</v>
      </c>
      <c r="I143" s="38" t="s">
        <v>420</v>
      </c>
      <c r="J143" s="3"/>
      <c r="K143" s="3"/>
      <c r="L143" s="3"/>
      <c r="M143" s="3"/>
    </row>
    <row r="144" spans="1:13" x14ac:dyDescent="0.25">
      <c r="A144" s="28" t="s">
        <v>223</v>
      </c>
      <c r="B144" s="31">
        <v>18.8</v>
      </c>
      <c r="C144" s="31">
        <v>27.6</v>
      </c>
      <c r="D144" s="3">
        <f>33.3+3.1</f>
        <v>36.4</v>
      </c>
      <c r="E144" s="3">
        <v>0</v>
      </c>
      <c r="F144" s="3">
        <v>2.5</v>
      </c>
      <c r="G144" s="31">
        <v>12.2</v>
      </c>
      <c r="H144" s="31">
        <v>2.5</v>
      </c>
      <c r="I144" s="38" t="s">
        <v>421</v>
      </c>
      <c r="J144" s="3"/>
      <c r="K144" s="3"/>
      <c r="L144" s="3"/>
      <c r="M144" s="3"/>
    </row>
    <row r="145" spans="1:13" x14ac:dyDescent="0.25">
      <c r="A145" s="28" t="s">
        <v>422</v>
      </c>
      <c r="B145" s="31">
        <v>45.6</v>
      </c>
      <c r="C145" s="31">
        <v>18.34</v>
      </c>
      <c r="D145" s="3">
        <v>29.42</v>
      </c>
      <c r="E145" s="3">
        <v>0</v>
      </c>
      <c r="F145" s="3">
        <v>4.53</v>
      </c>
      <c r="G145" s="31">
        <v>1.82</v>
      </c>
      <c r="H145" s="31">
        <v>0.28999999999999998</v>
      </c>
      <c r="I145" s="38" t="s">
        <v>423</v>
      </c>
      <c r="J145" s="3"/>
      <c r="K145" s="3"/>
      <c r="L145" s="3"/>
      <c r="M145" s="3"/>
    </row>
    <row r="146" spans="1:13" x14ac:dyDescent="0.25">
      <c r="A146" s="28" t="s">
        <v>424</v>
      </c>
      <c r="B146" s="31">
        <v>9.67</v>
      </c>
      <c r="C146" s="31">
        <f>9.79+0.31+1.82+0.42+1.51</f>
        <v>13.85</v>
      </c>
      <c r="D146" s="3">
        <v>21.82</v>
      </c>
      <c r="E146" s="3">
        <v>0</v>
      </c>
      <c r="F146" s="3">
        <v>41.78</v>
      </c>
      <c r="G146" s="31">
        <v>6.47</v>
      </c>
      <c r="H146" s="31">
        <v>6.41</v>
      </c>
      <c r="I146" s="38" t="s">
        <v>425</v>
      </c>
      <c r="J146" s="3"/>
      <c r="K146" s="3"/>
      <c r="L146" s="3"/>
      <c r="M146" s="3"/>
    </row>
    <row r="147" spans="1:13" x14ac:dyDescent="0.25">
      <c r="A147" s="28" t="s">
        <v>66</v>
      </c>
      <c r="B147" s="32">
        <v>17.39</v>
      </c>
      <c r="C147" s="32">
        <v>25.13</v>
      </c>
      <c r="D147" s="28">
        <v>17.2</v>
      </c>
      <c r="E147" s="28">
        <v>0</v>
      </c>
      <c r="F147" s="28">
        <v>20.37</v>
      </c>
      <c r="G147" s="32">
        <v>17.100000000000001</v>
      </c>
      <c r="H147" s="32">
        <v>2.8</v>
      </c>
      <c r="I147" s="38" t="s">
        <v>426</v>
      </c>
      <c r="J147" s="3"/>
      <c r="K147" s="3"/>
      <c r="L147" s="3"/>
      <c r="M147" s="3"/>
    </row>
    <row r="148" spans="1:13" x14ac:dyDescent="0.25">
      <c r="A148" s="28" t="s">
        <v>66</v>
      </c>
      <c r="B148" s="31">
        <v>21.73</v>
      </c>
      <c r="C148" s="31">
        <v>19.27</v>
      </c>
      <c r="D148" s="28">
        <v>19.399999999999999</v>
      </c>
      <c r="E148" s="28">
        <v>0</v>
      </c>
      <c r="F148" s="28">
        <v>10.73</v>
      </c>
      <c r="G148" s="31">
        <v>24.69</v>
      </c>
      <c r="H148" s="31">
        <v>4.18</v>
      </c>
      <c r="I148" s="38" t="s">
        <v>427</v>
      </c>
      <c r="J148" s="3"/>
      <c r="K148" s="3"/>
      <c r="L148" s="3"/>
      <c r="M148" s="3"/>
    </row>
    <row r="149" spans="1:13" x14ac:dyDescent="0.25">
      <c r="A149" s="28" t="s">
        <v>194</v>
      </c>
      <c r="B149" s="31">
        <v>45.28</v>
      </c>
      <c r="C149" s="3">
        <v>11.92</v>
      </c>
      <c r="D149" s="28">
        <v>15.83</v>
      </c>
      <c r="E149" s="31">
        <v>0</v>
      </c>
      <c r="F149" s="28">
        <v>20.85</v>
      </c>
      <c r="G149" s="31">
        <v>1.25</v>
      </c>
      <c r="H149" s="31">
        <v>4.87</v>
      </c>
      <c r="I149" s="38" t="s">
        <v>428</v>
      </c>
      <c r="J149" s="38" t="s">
        <v>332</v>
      </c>
      <c r="K149" s="3"/>
      <c r="L149" s="3"/>
      <c r="M149" s="3"/>
    </row>
    <row r="150" spans="1:13" x14ac:dyDescent="0.25">
      <c r="A150" s="28" t="s">
        <v>429</v>
      </c>
      <c r="B150" s="31">
        <v>5.9</v>
      </c>
      <c r="C150" s="31">
        <v>4.3</v>
      </c>
      <c r="D150" s="28">
        <v>9.1999999999999993</v>
      </c>
      <c r="E150" s="31">
        <v>3.87</v>
      </c>
      <c r="F150" s="3">
        <f>43.1+23.6+1.4</f>
        <v>68.100000000000009</v>
      </c>
      <c r="G150" s="31">
        <v>7.6</v>
      </c>
      <c r="H150" s="31">
        <v>1.03</v>
      </c>
      <c r="I150" s="38" t="s">
        <v>431</v>
      </c>
      <c r="J150" s="3"/>
      <c r="K150" s="3"/>
      <c r="L150" s="3"/>
      <c r="M150" s="3"/>
    </row>
    <row r="151" spans="1:13" x14ac:dyDescent="0.25">
      <c r="A151" s="28" t="s">
        <v>236</v>
      </c>
      <c r="B151" s="31">
        <v>8.5</v>
      </c>
      <c r="C151" s="31">
        <v>48.1</v>
      </c>
      <c r="D151" s="28">
        <v>16.399999999999999</v>
      </c>
      <c r="E151" s="28">
        <v>0</v>
      </c>
      <c r="F151" s="3">
        <f>3.5+13.1+0.9</f>
        <v>17.5</v>
      </c>
      <c r="G151" s="31">
        <v>9.3000000000000007</v>
      </c>
      <c r="H151" s="31">
        <v>0.96</v>
      </c>
      <c r="I151" s="38" t="s">
        <v>431</v>
      </c>
      <c r="J151" s="3"/>
      <c r="K151" s="3"/>
      <c r="L151" s="3"/>
      <c r="M151" s="3"/>
    </row>
    <row r="152" spans="1:13" x14ac:dyDescent="0.25">
      <c r="A152" s="28" t="s">
        <v>430</v>
      </c>
      <c r="B152" s="31">
        <v>18.600000000000001</v>
      </c>
      <c r="C152" s="31">
        <v>20.7</v>
      </c>
      <c r="D152" s="28">
        <v>36.200000000000003</v>
      </c>
      <c r="E152" s="28">
        <v>13.13</v>
      </c>
      <c r="F152" s="3">
        <f>1.2+3.4+0.3</f>
        <v>4.8999999999999995</v>
      </c>
      <c r="G152" s="31">
        <v>5.8</v>
      </c>
      <c r="H152" s="31">
        <v>0.67</v>
      </c>
      <c r="I152" s="38" t="s">
        <v>431</v>
      </c>
      <c r="J152" s="3"/>
      <c r="K152" s="3"/>
      <c r="L152" s="3"/>
      <c r="M152" s="3"/>
    </row>
    <row r="153" spans="1:13" x14ac:dyDescent="0.25">
      <c r="A153" s="28" t="s">
        <v>432</v>
      </c>
      <c r="B153" s="31">
        <v>34.9</v>
      </c>
      <c r="C153" s="31">
        <v>6.6</v>
      </c>
      <c r="D153" s="28">
        <v>15.6</v>
      </c>
      <c r="E153" s="28">
        <v>17.100000000000001</v>
      </c>
      <c r="F153" s="3">
        <f>6.2+7.3</f>
        <v>13.5</v>
      </c>
      <c r="G153" s="31">
        <v>9.1999999999999993</v>
      </c>
      <c r="H153" s="31">
        <v>3.1</v>
      </c>
      <c r="I153" s="38" t="s">
        <v>433</v>
      </c>
      <c r="J153" s="3"/>
      <c r="K153" s="3"/>
      <c r="L153" s="3"/>
      <c r="M153" s="3"/>
    </row>
    <row r="154" spans="1:13" x14ac:dyDescent="0.25">
      <c r="A154" s="28" t="s">
        <v>149</v>
      </c>
      <c r="B154" s="31">
        <v>34.090000000000003</v>
      </c>
      <c r="C154" s="3">
        <v>20.61</v>
      </c>
      <c r="D154" s="28">
        <v>26.31</v>
      </c>
      <c r="E154" s="28">
        <v>0</v>
      </c>
      <c r="F154" s="28">
        <v>12.57</v>
      </c>
      <c r="G154" s="31">
        <v>3.98</v>
      </c>
      <c r="H154" s="31">
        <v>2.44</v>
      </c>
      <c r="I154" s="38" t="s">
        <v>434</v>
      </c>
      <c r="J154" s="3"/>
      <c r="K154" s="3"/>
      <c r="L154" s="3"/>
      <c r="M154" s="3"/>
    </row>
    <row r="155" spans="1:13" x14ac:dyDescent="0.25">
      <c r="A155" s="28" t="s">
        <v>435</v>
      </c>
      <c r="B155" s="31">
        <v>8.0299999999999994</v>
      </c>
      <c r="C155" s="3">
        <v>14.45</v>
      </c>
      <c r="D155" s="28">
        <v>36.840000000000003</v>
      </c>
      <c r="E155" s="28">
        <v>0</v>
      </c>
      <c r="F155" s="28">
        <v>11.24</v>
      </c>
      <c r="G155" s="31">
        <v>20.96</v>
      </c>
      <c r="H155" s="31">
        <v>8.4700000000000006</v>
      </c>
      <c r="I155" s="38" t="s">
        <v>434</v>
      </c>
      <c r="J155" s="3"/>
      <c r="K155" s="3"/>
      <c r="L155" s="3"/>
      <c r="M155" s="3"/>
    </row>
    <row r="156" spans="1:13" x14ac:dyDescent="0.25">
      <c r="A156" s="28" t="s">
        <v>436</v>
      </c>
      <c r="B156" s="31">
        <v>22.8</v>
      </c>
      <c r="C156" s="3">
        <v>24.84</v>
      </c>
      <c r="D156" s="28">
        <v>43.55</v>
      </c>
      <c r="E156" s="28">
        <v>0</v>
      </c>
      <c r="F156" s="28">
        <v>3.98</v>
      </c>
      <c r="G156" s="31">
        <v>1.72</v>
      </c>
      <c r="H156" s="31">
        <v>3.12</v>
      </c>
      <c r="I156" s="38" t="s">
        <v>434</v>
      </c>
      <c r="J156" s="3"/>
      <c r="K156" s="3"/>
      <c r="L156" s="3"/>
      <c r="M156" s="3"/>
    </row>
    <row r="157" spans="1:13" x14ac:dyDescent="0.25">
      <c r="A157" s="28" t="s">
        <v>152</v>
      </c>
      <c r="B157" s="31">
        <v>21.6</v>
      </c>
      <c r="C157" s="3">
        <v>14.5</v>
      </c>
      <c r="D157" s="28">
        <f>15.4+2.3</f>
        <v>17.7</v>
      </c>
      <c r="E157" s="32">
        <v>10.6</v>
      </c>
      <c r="F157" s="28">
        <v>28.6</v>
      </c>
      <c r="G157" s="31">
        <v>3.1</v>
      </c>
      <c r="H157" s="31">
        <v>3.9</v>
      </c>
      <c r="I157" s="38" t="s">
        <v>437</v>
      </c>
      <c r="J157" s="38" t="s">
        <v>439</v>
      </c>
      <c r="K157" s="38" t="s">
        <v>440</v>
      </c>
      <c r="L157" s="3"/>
      <c r="M157" s="3"/>
    </row>
    <row r="158" spans="1:13" x14ac:dyDescent="0.25">
      <c r="A158" s="28" t="s">
        <v>438</v>
      </c>
      <c r="B158" s="31">
        <v>12</v>
      </c>
      <c r="C158" s="3">
        <v>10.5</v>
      </c>
      <c r="D158" s="28">
        <f>15.1+2</f>
        <v>17.100000000000001</v>
      </c>
      <c r="E158" s="32">
        <v>4.7</v>
      </c>
      <c r="F158" s="28">
        <v>41.9</v>
      </c>
      <c r="G158" s="31">
        <v>6.9</v>
      </c>
      <c r="H158" s="31">
        <v>6.9</v>
      </c>
      <c r="I158" s="38" t="s">
        <v>437</v>
      </c>
      <c r="J158" s="38" t="s">
        <v>439</v>
      </c>
      <c r="K158" s="38" t="s">
        <v>440</v>
      </c>
      <c r="L158" s="3"/>
      <c r="M158" s="3"/>
    </row>
    <row r="159" spans="1:13" x14ac:dyDescent="0.25">
      <c r="A159" s="28" t="s">
        <v>242</v>
      </c>
      <c r="B159" s="31">
        <v>20.9</v>
      </c>
      <c r="C159" s="3">
        <f>26+5.9</f>
        <v>31.9</v>
      </c>
      <c r="D159" s="28">
        <v>35.6</v>
      </c>
      <c r="E159" s="28">
        <v>0</v>
      </c>
      <c r="F159" s="28">
        <v>6.3</v>
      </c>
      <c r="G159" s="31">
        <v>4.7</v>
      </c>
      <c r="H159" s="31">
        <v>0.6</v>
      </c>
      <c r="I159" s="38" t="s">
        <v>441</v>
      </c>
      <c r="J159" s="3"/>
      <c r="K159" s="3"/>
      <c r="L159" s="3"/>
      <c r="M159" s="3"/>
    </row>
    <row r="160" spans="1:13" x14ac:dyDescent="0.25">
      <c r="A160" s="28" t="s">
        <v>438</v>
      </c>
      <c r="B160" s="31">
        <v>9.89</v>
      </c>
      <c r="C160" s="3">
        <v>7.9</v>
      </c>
      <c r="D160" s="28">
        <f>20.75+2.58+0.77</f>
        <v>24.099999999999998</v>
      </c>
      <c r="E160" s="28">
        <v>4.09</v>
      </c>
      <c r="F160" s="28">
        <v>35.770000000000003</v>
      </c>
      <c r="G160" s="31">
        <v>8.1</v>
      </c>
      <c r="H160" s="31">
        <v>10.15</v>
      </c>
      <c r="I160" s="38" t="s">
        <v>442</v>
      </c>
      <c r="J160" s="38" t="s">
        <v>439</v>
      </c>
      <c r="K160" s="38" t="s">
        <v>440</v>
      </c>
      <c r="L160" s="3"/>
      <c r="M160" s="3"/>
    </row>
    <row r="161" spans="1:13" x14ac:dyDescent="0.25">
      <c r="A161" s="28" t="s">
        <v>181</v>
      </c>
      <c r="B161" s="31">
        <v>23.37</v>
      </c>
      <c r="C161" s="3">
        <f>35.9+8.73</f>
        <v>44.629999999999995</v>
      </c>
      <c r="D161" s="28">
        <f>25.42+1.94</f>
        <v>27.360000000000003</v>
      </c>
      <c r="E161" s="28">
        <v>0</v>
      </c>
      <c r="F161" s="28">
        <v>3.2</v>
      </c>
      <c r="G161" s="31">
        <v>0.97</v>
      </c>
      <c r="H161" s="31">
        <v>0.47</v>
      </c>
      <c r="I161" s="38" t="s">
        <v>443</v>
      </c>
      <c r="J161" s="3"/>
      <c r="K161" s="3"/>
      <c r="L161" s="3"/>
      <c r="M161" s="3"/>
    </row>
    <row r="162" spans="1:13" x14ac:dyDescent="0.25">
      <c r="A162" s="28" t="s">
        <v>444</v>
      </c>
      <c r="B162" s="31">
        <v>21</v>
      </c>
      <c r="C162" s="3">
        <v>10.7</v>
      </c>
      <c r="D162" s="28">
        <v>18.399999999999999</v>
      </c>
      <c r="E162" s="28">
        <v>0</v>
      </c>
      <c r="F162" s="28">
        <v>35.9</v>
      </c>
      <c r="G162" s="31">
        <v>5.8</v>
      </c>
      <c r="H162" s="31">
        <v>6.7</v>
      </c>
      <c r="I162" s="38" t="s">
        <v>445</v>
      </c>
      <c r="J162" s="3"/>
      <c r="K162" s="3"/>
      <c r="L162" s="3"/>
      <c r="M162" s="3"/>
    </row>
    <row r="163" spans="1:13" x14ac:dyDescent="0.25">
      <c r="A163" s="28" t="s">
        <v>66</v>
      </c>
      <c r="B163" s="31">
        <f>15.2+5.3</f>
        <v>20.5</v>
      </c>
      <c r="C163" s="3">
        <v>25.1</v>
      </c>
      <c r="D163" s="3">
        <f>5.5+8</f>
        <v>13.5</v>
      </c>
      <c r="E163" s="28">
        <v>0</v>
      </c>
      <c r="F163" s="28">
        <v>18.5</v>
      </c>
      <c r="G163" s="31">
        <v>21.2</v>
      </c>
      <c r="H163" s="31">
        <v>1.2</v>
      </c>
      <c r="I163" s="38" t="s">
        <v>446</v>
      </c>
      <c r="J163" s="3"/>
      <c r="K163" s="3"/>
      <c r="L163" s="3"/>
      <c r="M163" s="3"/>
    </row>
    <row r="164" spans="1:13" x14ac:dyDescent="0.25">
      <c r="A164" s="28" t="s">
        <v>447</v>
      </c>
      <c r="B164" s="31">
        <v>33.659999999999997</v>
      </c>
      <c r="C164" s="3">
        <v>19.59</v>
      </c>
      <c r="D164" s="3">
        <v>16.739999999999998</v>
      </c>
      <c r="E164" s="28">
        <v>0</v>
      </c>
      <c r="F164" s="28">
        <v>23.62</v>
      </c>
      <c r="G164" s="31">
        <v>5.41</v>
      </c>
      <c r="H164" s="31">
        <v>0.98</v>
      </c>
      <c r="I164" s="38" t="s">
        <v>448</v>
      </c>
      <c r="J164" s="38" t="s">
        <v>449</v>
      </c>
      <c r="K164" s="3"/>
      <c r="L164" s="3"/>
      <c r="M164" s="3"/>
    </row>
    <row r="165" spans="1:13" x14ac:dyDescent="0.25">
      <c r="A165" s="28" t="s">
        <v>450</v>
      </c>
      <c r="B165" s="31">
        <v>36.35</v>
      </c>
      <c r="C165" s="3">
        <v>27.96</v>
      </c>
      <c r="D165" s="3">
        <v>20.13</v>
      </c>
      <c r="E165" s="28">
        <v>0</v>
      </c>
      <c r="F165" s="28">
        <v>9.7200000000000006</v>
      </c>
      <c r="G165" s="31">
        <v>2.97</v>
      </c>
      <c r="H165" s="31">
        <v>2.88</v>
      </c>
      <c r="I165" s="38" t="s">
        <v>451</v>
      </c>
      <c r="J165" s="3"/>
      <c r="K165" s="3"/>
      <c r="L165" s="3"/>
      <c r="M165" s="3"/>
    </row>
    <row r="166" spans="1:13" x14ac:dyDescent="0.25">
      <c r="A166" s="28" t="s">
        <v>87</v>
      </c>
      <c r="B166" s="31">
        <v>37</v>
      </c>
      <c r="C166" s="3">
        <v>24.4</v>
      </c>
      <c r="D166" s="31">
        <f>17.96-G166</f>
        <v>14.64</v>
      </c>
      <c r="E166" s="28">
        <v>0</v>
      </c>
      <c r="F166" s="28">
        <v>14.78</v>
      </c>
      <c r="G166" s="31">
        <v>3.32</v>
      </c>
      <c r="H166" s="31">
        <v>5.85</v>
      </c>
      <c r="I166" s="38" t="s">
        <v>452</v>
      </c>
      <c r="J166" s="3"/>
      <c r="K166" s="3"/>
      <c r="L166" s="3"/>
      <c r="M166" s="3"/>
    </row>
    <row r="167" spans="1:13" x14ac:dyDescent="0.25">
      <c r="A167" s="28" t="s">
        <v>66</v>
      </c>
      <c r="B167" s="31">
        <f>17.9+2.1</f>
        <v>20</v>
      </c>
      <c r="C167" s="3">
        <f>28.7+1</f>
        <v>29.7</v>
      </c>
      <c r="D167" s="3">
        <f>19.4+6.4</f>
        <v>25.799999999999997</v>
      </c>
      <c r="E167" s="28">
        <v>0</v>
      </c>
      <c r="F167" s="28">
        <v>2.2999999999999998</v>
      </c>
      <c r="G167" s="3">
        <f>100-80.5</f>
        <v>19.5</v>
      </c>
      <c r="H167" s="31">
        <v>2.7</v>
      </c>
      <c r="I167" s="38" t="s">
        <v>453</v>
      </c>
      <c r="J167" s="3"/>
      <c r="K167" s="3"/>
      <c r="L167" s="3"/>
      <c r="M167" s="3"/>
    </row>
    <row r="168" spans="1:13" x14ac:dyDescent="0.25">
      <c r="A168" s="28" t="s">
        <v>57</v>
      </c>
      <c r="B168" s="31">
        <v>32.9</v>
      </c>
      <c r="C168" s="3">
        <f>26.1+1.7</f>
        <v>27.8</v>
      </c>
      <c r="D168" s="3">
        <v>18.8</v>
      </c>
      <c r="E168" s="28">
        <v>0</v>
      </c>
      <c r="F168" s="28">
        <v>10.4</v>
      </c>
      <c r="G168" s="31">
        <v>6.2</v>
      </c>
      <c r="H168" s="31">
        <v>3.9</v>
      </c>
      <c r="I168" s="38" t="s">
        <v>454</v>
      </c>
      <c r="J168" s="3"/>
      <c r="K168" s="3"/>
      <c r="L168" s="3"/>
      <c r="M168" s="3"/>
    </row>
    <row r="169" spans="1:13" x14ac:dyDescent="0.25">
      <c r="A169" s="28" t="s">
        <v>87</v>
      </c>
      <c r="B169" s="31">
        <v>32.409999999999997</v>
      </c>
      <c r="C169" s="3">
        <v>23.27</v>
      </c>
      <c r="D169" s="3">
        <v>13.31</v>
      </c>
      <c r="E169" s="28">
        <v>0</v>
      </c>
      <c r="F169" s="28">
        <v>18.39</v>
      </c>
      <c r="G169" s="31">
        <v>5.89</v>
      </c>
      <c r="H169" s="31">
        <v>6.73</v>
      </c>
      <c r="I169" s="38" t="s">
        <v>455</v>
      </c>
      <c r="J169" s="3"/>
      <c r="K169" s="3"/>
      <c r="L169" s="3"/>
      <c r="M169" s="3"/>
    </row>
    <row r="170" spans="1:13" x14ac:dyDescent="0.25">
      <c r="A170" s="28" t="s">
        <v>456</v>
      </c>
      <c r="B170" s="31">
        <v>40.4</v>
      </c>
      <c r="C170" s="3">
        <v>14.29</v>
      </c>
      <c r="D170" s="3">
        <v>30.73</v>
      </c>
      <c r="E170" s="28">
        <v>0</v>
      </c>
      <c r="F170" s="28">
        <v>8.6999999999999993</v>
      </c>
      <c r="G170" s="31">
        <v>3.29</v>
      </c>
      <c r="H170" s="31">
        <v>2.58</v>
      </c>
      <c r="I170" s="38" t="s">
        <v>457</v>
      </c>
      <c r="J170" s="3"/>
      <c r="K170" s="3"/>
      <c r="L170" s="3"/>
      <c r="M170" s="3"/>
    </row>
    <row r="171" spans="1:13" x14ac:dyDescent="0.25">
      <c r="A171" s="28" t="s">
        <v>233</v>
      </c>
      <c r="B171" s="31">
        <v>22.71</v>
      </c>
      <c r="C171" s="3">
        <v>15.79</v>
      </c>
      <c r="D171" s="3">
        <v>19.8</v>
      </c>
      <c r="E171" s="28">
        <v>5.47</v>
      </c>
      <c r="F171" s="28">
        <v>15.26</v>
      </c>
      <c r="G171" s="31">
        <v>5.21</v>
      </c>
      <c r="H171" s="31">
        <v>15.76</v>
      </c>
      <c r="I171" s="38" t="s">
        <v>271</v>
      </c>
      <c r="J171" s="3"/>
      <c r="K171" s="3"/>
      <c r="L171" s="3"/>
      <c r="M171" s="3"/>
    </row>
    <row r="172" spans="1:13" x14ac:dyDescent="0.25">
      <c r="A172" s="28" t="s">
        <v>233</v>
      </c>
      <c r="B172" s="31">
        <v>29.02</v>
      </c>
      <c r="C172" s="3">
        <v>16.14</v>
      </c>
      <c r="D172" s="3">
        <v>21.47</v>
      </c>
      <c r="E172" s="28">
        <v>8</v>
      </c>
      <c r="F172" s="32">
        <v>18.27</v>
      </c>
      <c r="G172" s="31">
        <v>5.71</v>
      </c>
      <c r="H172" s="31">
        <v>1.39</v>
      </c>
      <c r="I172" s="38" t="s">
        <v>271</v>
      </c>
      <c r="J172" s="3"/>
      <c r="K172" s="3"/>
      <c r="L172" s="3"/>
      <c r="M172" s="3"/>
    </row>
    <row r="173" spans="1:13" x14ac:dyDescent="0.25">
      <c r="A173" s="28" t="s">
        <v>309</v>
      </c>
      <c r="B173" s="31">
        <v>36.229999999999997</v>
      </c>
      <c r="C173" s="3">
        <v>23.79</v>
      </c>
      <c r="D173" s="3">
        <v>30.23</v>
      </c>
      <c r="E173" s="28">
        <v>0</v>
      </c>
      <c r="F173" s="28">
        <v>8.5</v>
      </c>
      <c r="G173" s="31">
        <v>0.39</v>
      </c>
      <c r="H173" s="31">
        <v>0.86</v>
      </c>
      <c r="I173" s="38" t="s">
        <v>460</v>
      </c>
      <c r="J173" s="3"/>
      <c r="K173" s="3"/>
      <c r="L173" s="3"/>
      <c r="M173" s="3"/>
    </row>
    <row r="174" spans="1:13" x14ac:dyDescent="0.25">
      <c r="A174" s="28" t="s">
        <v>208</v>
      </c>
      <c r="B174" s="31">
        <v>39.25</v>
      </c>
      <c r="C174" s="3">
        <v>25.2</v>
      </c>
      <c r="D174" s="3">
        <v>18.82</v>
      </c>
      <c r="E174" s="28">
        <v>0</v>
      </c>
      <c r="F174" s="28">
        <v>9.74</v>
      </c>
      <c r="G174" s="31">
        <v>3.47</v>
      </c>
      <c r="H174" s="31">
        <v>3.52</v>
      </c>
      <c r="I174" s="38" t="s">
        <v>460</v>
      </c>
      <c r="J174" s="3"/>
      <c r="K174" s="3"/>
      <c r="L174" s="3"/>
      <c r="M174" s="3"/>
    </row>
    <row r="175" spans="1:13" x14ac:dyDescent="0.25">
      <c r="A175" s="28" t="s">
        <v>181</v>
      </c>
      <c r="B175" s="31">
        <v>25.18</v>
      </c>
      <c r="C175" s="3">
        <v>43.33</v>
      </c>
      <c r="D175" s="3">
        <v>25.98</v>
      </c>
      <c r="E175" s="3">
        <v>0</v>
      </c>
      <c r="F175" s="28">
        <v>4.03</v>
      </c>
      <c r="G175" s="31">
        <v>0.95</v>
      </c>
      <c r="H175" s="31">
        <v>0.53</v>
      </c>
      <c r="I175" s="38" t="s">
        <v>461</v>
      </c>
      <c r="J175" s="3"/>
      <c r="K175" s="3"/>
      <c r="L175" s="3"/>
      <c r="M175" s="3"/>
    </row>
    <row r="176" spans="1:13" x14ac:dyDescent="0.25">
      <c r="A176" s="3" t="s">
        <v>462</v>
      </c>
      <c r="B176" s="31">
        <v>43</v>
      </c>
      <c r="C176" s="3">
        <f>19.8+1.2</f>
        <v>21</v>
      </c>
      <c r="D176" s="3">
        <f>25.7+0.5</f>
        <v>26.2</v>
      </c>
      <c r="E176" s="3">
        <v>5.6</v>
      </c>
      <c r="F176" s="28">
        <v>1.8</v>
      </c>
      <c r="G176" s="31">
        <v>2</v>
      </c>
      <c r="H176" s="31">
        <v>0.4</v>
      </c>
      <c r="I176" s="38" t="s">
        <v>463</v>
      </c>
      <c r="J176" s="38" t="s">
        <v>464</v>
      </c>
      <c r="K176" s="38" t="s">
        <v>594</v>
      </c>
      <c r="L176" s="3"/>
      <c r="M176" s="3"/>
    </row>
    <row r="177" spans="1:13" x14ac:dyDescent="0.25">
      <c r="A177" s="28" t="s">
        <v>66</v>
      </c>
      <c r="B177" s="31">
        <v>13.3</v>
      </c>
      <c r="C177" s="3">
        <v>26.5</v>
      </c>
      <c r="D177" s="3">
        <f>6.1+11.7</f>
        <v>17.799999999999997</v>
      </c>
      <c r="E177" s="3">
        <v>0</v>
      </c>
      <c r="F177" s="28">
        <f>13.6+5.7</f>
        <v>19.3</v>
      </c>
      <c r="G177" s="31">
        <v>19.2</v>
      </c>
      <c r="H177" s="31">
        <v>3.9</v>
      </c>
      <c r="I177" s="38" t="s">
        <v>467</v>
      </c>
      <c r="J177" s="38"/>
      <c r="K177" s="3"/>
      <c r="L177" s="3"/>
      <c r="M177" s="3"/>
    </row>
    <row r="178" spans="1:13" x14ac:dyDescent="0.25">
      <c r="A178" s="28" t="s">
        <v>468</v>
      </c>
      <c r="B178" s="31">
        <v>49.57</v>
      </c>
      <c r="C178" s="3">
        <v>21.61</v>
      </c>
      <c r="D178" s="3">
        <v>17.46</v>
      </c>
      <c r="E178" s="3">
        <v>0</v>
      </c>
      <c r="F178" s="28">
        <v>1.84</v>
      </c>
      <c r="G178" s="31">
        <v>1.98</v>
      </c>
      <c r="H178" s="31">
        <v>7.54</v>
      </c>
      <c r="I178" s="38" t="s">
        <v>471</v>
      </c>
      <c r="J178" s="38"/>
      <c r="K178" s="3"/>
      <c r="L178" s="3"/>
      <c r="M178" s="3"/>
    </row>
    <row r="179" spans="1:13" x14ac:dyDescent="0.25">
      <c r="A179" s="3" t="s">
        <v>469</v>
      </c>
      <c r="B179" s="31">
        <f>39.5*0.75</f>
        <v>29.625</v>
      </c>
      <c r="C179" s="31">
        <f>39.5*0.25</f>
        <v>9.875</v>
      </c>
      <c r="D179" s="3">
        <v>36</v>
      </c>
      <c r="E179" s="3">
        <v>0</v>
      </c>
      <c r="F179" s="28">
        <f>6.2+2.5</f>
        <v>8.6999999999999993</v>
      </c>
      <c r="G179" s="31">
        <v>11.2</v>
      </c>
      <c r="H179" s="31">
        <v>4.5999999999999996</v>
      </c>
      <c r="I179" s="38" t="s">
        <v>472</v>
      </c>
      <c r="J179" s="38"/>
      <c r="K179" s="3"/>
      <c r="L179" s="3"/>
      <c r="M179" s="3"/>
    </row>
    <row r="180" spans="1:13" x14ac:dyDescent="0.25">
      <c r="A180" s="3" t="s">
        <v>470</v>
      </c>
      <c r="B180" s="31">
        <f>52.7*0.75</f>
        <v>39.525000000000006</v>
      </c>
      <c r="C180" s="31">
        <f>52.7*0.25</f>
        <v>13.175000000000001</v>
      </c>
      <c r="D180" s="3">
        <v>23</v>
      </c>
      <c r="E180" s="3">
        <v>0</v>
      </c>
      <c r="F180" s="28">
        <f>3.5+9</f>
        <v>12.5</v>
      </c>
      <c r="G180" s="31">
        <v>7.4</v>
      </c>
      <c r="H180" s="31">
        <v>4.4000000000000004</v>
      </c>
      <c r="I180" s="38" t="s">
        <v>472</v>
      </c>
      <c r="J180" s="38"/>
      <c r="K180" s="3"/>
      <c r="L180" s="3"/>
      <c r="M180" s="3"/>
    </row>
    <row r="181" spans="1:13" x14ac:dyDescent="0.25">
      <c r="A181" s="3" t="s">
        <v>474</v>
      </c>
      <c r="B181" s="31">
        <v>32.770000000000003</v>
      </c>
      <c r="C181" s="3">
        <v>11.31</v>
      </c>
      <c r="D181" s="3">
        <v>21.3</v>
      </c>
      <c r="E181" s="3">
        <v>2.82</v>
      </c>
      <c r="F181" s="31">
        <v>25.06</v>
      </c>
      <c r="G181" s="31">
        <v>4.34</v>
      </c>
      <c r="H181" s="31">
        <v>2.4</v>
      </c>
      <c r="I181" s="38" t="s">
        <v>473</v>
      </c>
      <c r="J181" s="38"/>
      <c r="K181" s="3"/>
      <c r="L181" s="3"/>
      <c r="M181" s="3"/>
    </row>
    <row r="182" spans="1:13" x14ac:dyDescent="0.25">
      <c r="A182" s="3" t="s">
        <v>476</v>
      </c>
      <c r="B182" s="31">
        <v>3.78</v>
      </c>
      <c r="C182" s="31">
        <v>4.37</v>
      </c>
      <c r="D182" s="31">
        <v>34.19</v>
      </c>
      <c r="E182" s="28">
        <v>0</v>
      </c>
      <c r="F182" s="31">
        <v>29.32</v>
      </c>
      <c r="G182" s="31">
        <v>22.76</v>
      </c>
      <c r="H182" s="31">
        <v>5.59</v>
      </c>
      <c r="I182" s="38" t="s">
        <v>475</v>
      </c>
      <c r="J182" s="38"/>
      <c r="K182" s="3"/>
      <c r="L182" s="3"/>
      <c r="M182" s="3"/>
    </row>
    <row r="183" spans="1:13" x14ac:dyDescent="0.25">
      <c r="A183" s="3" t="s">
        <v>477</v>
      </c>
      <c r="B183" s="31">
        <v>35.14</v>
      </c>
      <c r="C183" s="31">
        <v>14.31</v>
      </c>
      <c r="D183" s="3">
        <v>21.15</v>
      </c>
      <c r="E183" s="31">
        <v>0</v>
      </c>
      <c r="F183" s="32">
        <v>19.57</v>
      </c>
      <c r="G183" s="31">
        <v>5.16</v>
      </c>
      <c r="H183" s="31">
        <v>4.68</v>
      </c>
      <c r="I183" s="38" t="s">
        <v>475</v>
      </c>
      <c r="J183" s="3"/>
      <c r="K183" s="3"/>
      <c r="L183" s="3"/>
      <c r="M183" s="3"/>
    </row>
    <row r="184" spans="1:13" x14ac:dyDescent="0.25">
      <c r="A184" s="28" t="s">
        <v>478</v>
      </c>
      <c r="B184" s="31">
        <v>10.71</v>
      </c>
      <c r="C184" s="31">
        <v>8.43</v>
      </c>
      <c r="D184" s="3">
        <v>7.75</v>
      </c>
      <c r="E184" s="31">
        <v>5.78</v>
      </c>
      <c r="F184" s="32">
        <f>63.86+1.2</f>
        <v>65.06</v>
      </c>
      <c r="G184" s="31">
        <v>2.2599999999999998</v>
      </c>
      <c r="H184" s="31">
        <v>0.01</v>
      </c>
      <c r="I184" s="38" t="s">
        <v>479</v>
      </c>
      <c r="J184" s="3"/>
      <c r="K184" s="3"/>
      <c r="L184" s="3"/>
      <c r="M184" s="3"/>
    </row>
    <row r="185" spans="1:13" x14ac:dyDescent="0.25">
      <c r="A185" s="28" t="s">
        <v>194</v>
      </c>
      <c r="B185" s="31">
        <v>36.119999999999997</v>
      </c>
      <c r="C185" s="31">
        <v>22.11</v>
      </c>
      <c r="D185" s="3">
        <v>10.41</v>
      </c>
      <c r="E185" s="31">
        <v>0</v>
      </c>
      <c r="F185" s="32">
        <v>11.77</v>
      </c>
      <c r="G185" s="31">
        <v>3.33</v>
      </c>
      <c r="H185" s="31">
        <v>16.260000000000002</v>
      </c>
      <c r="I185" s="38" t="s">
        <v>480</v>
      </c>
      <c r="J185" s="3"/>
      <c r="K185" s="3"/>
      <c r="L185" s="3"/>
      <c r="M185" s="3"/>
    </row>
    <row r="186" spans="1:13" x14ac:dyDescent="0.25">
      <c r="A186" s="28" t="s">
        <v>193</v>
      </c>
      <c r="B186" s="31">
        <v>33.229999999999997</v>
      </c>
      <c r="C186" s="31">
        <v>12.63</v>
      </c>
      <c r="D186" s="3">
        <f>2.13+17.16</f>
        <v>19.29</v>
      </c>
      <c r="E186" s="31">
        <v>0</v>
      </c>
      <c r="F186" s="32">
        <f>100-82.79</f>
        <v>17.209999999999994</v>
      </c>
      <c r="G186" s="31">
        <v>2.08</v>
      </c>
      <c r="H186" s="31">
        <v>15.56</v>
      </c>
      <c r="I186" s="38" t="s">
        <v>482</v>
      </c>
      <c r="J186" s="3"/>
      <c r="K186" s="3"/>
      <c r="L186" s="3"/>
      <c r="M186" s="3"/>
    </row>
    <row r="187" spans="1:13" x14ac:dyDescent="0.25">
      <c r="A187" s="28" t="s">
        <v>194</v>
      </c>
      <c r="B187" s="31">
        <v>32.86</v>
      </c>
      <c r="C187" s="31">
        <v>14.24</v>
      </c>
      <c r="D187" s="3">
        <v>12.39</v>
      </c>
      <c r="E187" s="31">
        <v>0</v>
      </c>
      <c r="F187" s="32">
        <f>100-77.34</f>
        <v>22.659999999999997</v>
      </c>
      <c r="G187" s="31">
        <v>4.12</v>
      </c>
      <c r="H187" s="31">
        <v>13.73</v>
      </c>
      <c r="I187" s="38" t="s">
        <v>482</v>
      </c>
      <c r="J187" s="38" t="s">
        <v>481</v>
      </c>
      <c r="K187" s="3"/>
      <c r="L187" s="3"/>
      <c r="M187" s="3"/>
    </row>
    <row r="188" spans="1:13" x14ac:dyDescent="0.25">
      <c r="A188" s="28" t="s">
        <v>194</v>
      </c>
      <c r="B188" s="31">
        <v>34.200000000000003</v>
      </c>
      <c r="C188" s="3">
        <f>19.6+3.1+2.8</f>
        <v>25.500000000000004</v>
      </c>
      <c r="D188" s="3">
        <f>20.4+1.51</f>
        <v>21.91</v>
      </c>
      <c r="E188" s="31">
        <v>0</v>
      </c>
      <c r="F188" s="3">
        <v>4.79</v>
      </c>
      <c r="G188" s="31">
        <v>2.9</v>
      </c>
      <c r="H188" s="31">
        <v>10.7</v>
      </c>
      <c r="I188" s="38" t="s">
        <v>483</v>
      </c>
      <c r="J188" s="3"/>
      <c r="K188" s="3"/>
      <c r="L188" s="3"/>
      <c r="M188" s="3"/>
    </row>
    <row r="189" spans="1:13" x14ac:dyDescent="0.25">
      <c r="A189" s="28" t="s">
        <v>194</v>
      </c>
      <c r="B189" s="31">
        <v>42.2</v>
      </c>
      <c r="C189" s="3">
        <f>19.3+4.2</f>
        <v>23.5</v>
      </c>
      <c r="D189" s="3">
        <v>14.2</v>
      </c>
      <c r="E189" s="31">
        <v>0</v>
      </c>
      <c r="F189" s="3">
        <v>12</v>
      </c>
      <c r="G189" s="31">
        <v>1</v>
      </c>
      <c r="H189" s="31">
        <v>7.1</v>
      </c>
      <c r="I189" s="38" t="s">
        <v>484</v>
      </c>
      <c r="J189" s="3"/>
      <c r="K189" s="3"/>
      <c r="L189" s="3"/>
      <c r="M189" s="3"/>
    </row>
    <row r="190" spans="1:13" x14ac:dyDescent="0.25">
      <c r="A190" s="28" t="s">
        <v>193</v>
      </c>
      <c r="B190" s="31">
        <v>40.26</v>
      </c>
      <c r="C190" s="31">
        <f>12.12+0.42</f>
        <v>12.54</v>
      </c>
      <c r="D190" s="3">
        <v>25.4</v>
      </c>
      <c r="E190" s="31">
        <v>0</v>
      </c>
      <c r="F190" s="32">
        <v>5.74</v>
      </c>
      <c r="G190" s="31">
        <v>0.03</v>
      </c>
      <c r="H190" s="31">
        <v>16.03</v>
      </c>
      <c r="I190" s="38" t="s">
        <v>485</v>
      </c>
      <c r="J190" s="3"/>
      <c r="K190" s="3"/>
      <c r="L190" s="3"/>
      <c r="M190" s="3"/>
    </row>
    <row r="191" spans="1:13" x14ac:dyDescent="0.25">
      <c r="A191" s="28" t="s">
        <v>194</v>
      </c>
      <c r="B191" s="31">
        <v>34.9</v>
      </c>
      <c r="C191" s="3">
        <f>20.6+3.9+2.1</f>
        <v>26.6</v>
      </c>
      <c r="D191" s="3">
        <f>2.7+12.8</f>
        <v>15.5</v>
      </c>
      <c r="E191" s="31">
        <v>0</v>
      </c>
      <c r="F191" s="32">
        <v>7.21</v>
      </c>
      <c r="G191" s="31">
        <v>3.61</v>
      </c>
      <c r="H191" s="31">
        <v>12.18</v>
      </c>
      <c r="I191" s="38" t="s">
        <v>486</v>
      </c>
      <c r="J191" s="3"/>
      <c r="K191" s="3"/>
      <c r="L191" s="3"/>
      <c r="M191" s="3"/>
    </row>
    <row r="192" spans="1:13" x14ac:dyDescent="0.25">
      <c r="A192" s="28" t="s">
        <v>228</v>
      </c>
      <c r="B192" s="31">
        <v>29.8</v>
      </c>
      <c r="C192" s="3">
        <f>20.6+2+0.7</f>
        <v>23.3</v>
      </c>
      <c r="D192" s="3">
        <f>14.4+1.2</f>
        <v>15.6</v>
      </c>
      <c r="E192" s="31">
        <v>0</v>
      </c>
      <c r="F192" s="32">
        <v>14.7</v>
      </c>
      <c r="G192" s="31">
        <v>2.9</v>
      </c>
      <c r="H192" s="31">
        <v>13.7</v>
      </c>
      <c r="I192" s="38" t="s">
        <v>487</v>
      </c>
      <c r="J192" s="3"/>
      <c r="K192" s="3"/>
      <c r="L192" s="3"/>
      <c r="M192" s="3"/>
    </row>
    <row r="193" spans="1:13" x14ac:dyDescent="0.25">
      <c r="A193" s="28" t="s">
        <v>194</v>
      </c>
      <c r="B193" s="31">
        <v>34</v>
      </c>
      <c r="C193" s="3">
        <v>26.5</v>
      </c>
      <c r="D193" s="3">
        <v>16.2</v>
      </c>
      <c r="E193" s="31">
        <v>0</v>
      </c>
      <c r="F193" s="32">
        <v>6</v>
      </c>
      <c r="G193" s="31">
        <v>8</v>
      </c>
      <c r="H193" s="31">
        <v>9.3000000000000007</v>
      </c>
      <c r="I193" s="38" t="s">
        <v>488</v>
      </c>
      <c r="J193" s="3"/>
      <c r="K193" s="3"/>
      <c r="L193" s="3"/>
      <c r="M193" s="3"/>
    </row>
    <row r="194" spans="1:13" x14ac:dyDescent="0.25">
      <c r="A194" s="28" t="s">
        <v>489</v>
      </c>
      <c r="B194" s="31">
        <v>40.14</v>
      </c>
      <c r="C194" s="3">
        <f>24.23+2.76</f>
        <v>26.990000000000002</v>
      </c>
      <c r="D194" s="3">
        <v>24.41</v>
      </c>
      <c r="E194" s="31">
        <v>0</v>
      </c>
      <c r="F194" s="31">
        <v>3.76</v>
      </c>
      <c r="G194" s="31">
        <v>0</v>
      </c>
      <c r="H194" s="31">
        <v>4.7</v>
      </c>
      <c r="I194" s="38" t="s">
        <v>490</v>
      </c>
      <c r="J194" s="3"/>
      <c r="K194" s="3"/>
      <c r="L194" s="3"/>
      <c r="M194" s="3"/>
    </row>
    <row r="195" spans="1:13" x14ac:dyDescent="0.25">
      <c r="A195" s="28" t="s">
        <v>492</v>
      </c>
      <c r="B195" s="31">
        <v>41.86</v>
      </c>
      <c r="C195" s="3">
        <v>22.47</v>
      </c>
      <c r="D195" s="3">
        <v>30.86</v>
      </c>
      <c r="E195" s="31">
        <v>0</v>
      </c>
      <c r="F195" s="32">
        <v>4.41</v>
      </c>
      <c r="G195" s="31">
        <v>0</v>
      </c>
      <c r="H195" s="31">
        <v>0.4</v>
      </c>
      <c r="I195" s="38" t="s">
        <v>495</v>
      </c>
      <c r="J195" s="3" t="s">
        <v>491</v>
      </c>
      <c r="K195" s="3"/>
      <c r="L195" s="3"/>
      <c r="M195" s="3"/>
    </row>
    <row r="196" spans="1:13" x14ac:dyDescent="0.25">
      <c r="A196" s="28" t="s">
        <v>494</v>
      </c>
      <c r="B196" s="31">
        <v>45.41</v>
      </c>
      <c r="C196" s="3">
        <v>22.52</v>
      </c>
      <c r="D196" s="3">
        <v>26.66</v>
      </c>
      <c r="E196" s="31">
        <v>0</v>
      </c>
      <c r="F196" s="32">
        <v>4.6500000000000004</v>
      </c>
      <c r="G196" s="31">
        <v>0</v>
      </c>
      <c r="H196" s="31">
        <v>0.77</v>
      </c>
      <c r="I196" s="38" t="s">
        <v>495</v>
      </c>
      <c r="J196" s="3" t="s">
        <v>491</v>
      </c>
      <c r="K196" s="3"/>
      <c r="L196" s="3"/>
      <c r="M196" s="3"/>
    </row>
    <row r="197" spans="1:13" x14ac:dyDescent="0.25">
      <c r="A197" s="28" t="s">
        <v>493</v>
      </c>
      <c r="B197" s="31">
        <v>34.520000000000003</v>
      </c>
      <c r="C197" s="3">
        <v>30.58</v>
      </c>
      <c r="D197" s="3">
        <v>16.88</v>
      </c>
      <c r="E197" s="31">
        <v>0</v>
      </c>
      <c r="F197" s="3">
        <v>11.78</v>
      </c>
      <c r="G197" s="31">
        <v>2.13</v>
      </c>
      <c r="H197" s="31">
        <v>4.1100000000000003</v>
      </c>
      <c r="I197" s="38" t="s">
        <v>495</v>
      </c>
      <c r="J197" s="3" t="s">
        <v>491</v>
      </c>
      <c r="K197" s="3"/>
      <c r="L197" s="3"/>
      <c r="M197" s="3"/>
    </row>
    <row r="198" spans="1:13" x14ac:dyDescent="0.25">
      <c r="A198" s="32" t="s">
        <v>32</v>
      </c>
      <c r="B198" s="31">
        <v>41.94</v>
      </c>
      <c r="C198" s="3">
        <v>30.69</v>
      </c>
      <c r="D198" s="3">
        <v>20.99</v>
      </c>
      <c r="E198" s="31">
        <v>0</v>
      </c>
      <c r="F198" s="3">
        <v>5.17</v>
      </c>
      <c r="G198" s="31">
        <v>0.65</v>
      </c>
      <c r="H198" s="31">
        <v>0.56000000000000005</v>
      </c>
      <c r="I198" s="38" t="s">
        <v>495</v>
      </c>
      <c r="J198" s="3" t="s">
        <v>491</v>
      </c>
      <c r="K198" s="38" t="s">
        <v>594</v>
      </c>
      <c r="L198" s="3"/>
      <c r="M198" s="3"/>
    </row>
    <row r="199" spans="1:13" x14ac:dyDescent="0.25">
      <c r="A199" s="31" t="s">
        <v>228</v>
      </c>
      <c r="B199" s="31">
        <v>33.92</v>
      </c>
      <c r="C199" s="3">
        <v>24.64</v>
      </c>
      <c r="D199" s="3">
        <v>17.12</v>
      </c>
      <c r="E199" s="31">
        <v>0</v>
      </c>
      <c r="F199" s="3">
        <v>10.52</v>
      </c>
      <c r="G199" s="31">
        <v>4.4800000000000004</v>
      </c>
      <c r="H199" s="31">
        <v>9.33</v>
      </c>
      <c r="I199" s="38" t="s">
        <v>495</v>
      </c>
      <c r="J199" s="3" t="s">
        <v>491</v>
      </c>
      <c r="K199" s="3"/>
      <c r="L199" s="3"/>
      <c r="M199" s="3"/>
    </row>
    <row r="200" spans="1:13" x14ac:dyDescent="0.25">
      <c r="A200" s="31" t="s">
        <v>87</v>
      </c>
      <c r="B200" s="31">
        <v>37.17</v>
      </c>
      <c r="C200" s="3">
        <v>30.26</v>
      </c>
      <c r="D200" s="3">
        <v>17.16</v>
      </c>
      <c r="E200" s="31">
        <v>0</v>
      </c>
      <c r="F200" s="3">
        <v>8.68</v>
      </c>
      <c r="G200" s="31">
        <v>2.68</v>
      </c>
      <c r="H200" s="31">
        <v>4.04</v>
      </c>
      <c r="I200" s="38" t="s">
        <v>495</v>
      </c>
      <c r="J200" s="3" t="s">
        <v>491</v>
      </c>
      <c r="K200" s="3"/>
      <c r="L200" s="3"/>
      <c r="M200" s="3"/>
    </row>
    <row r="201" spans="1:13" x14ac:dyDescent="0.25">
      <c r="A201" s="31" t="s">
        <v>208</v>
      </c>
      <c r="B201" s="31">
        <v>40.72</v>
      </c>
      <c r="C201" s="3">
        <v>21.44</v>
      </c>
      <c r="D201" s="3">
        <v>25.06</v>
      </c>
      <c r="E201" s="31">
        <v>0</v>
      </c>
      <c r="F201" s="3">
        <v>2.41</v>
      </c>
      <c r="G201" s="31">
        <v>1.55</v>
      </c>
      <c r="H201" s="31">
        <v>8.82</v>
      </c>
      <c r="I201" s="3" t="s">
        <v>491</v>
      </c>
      <c r="J201" s="3"/>
      <c r="K201" s="3"/>
      <c r="L201" s="3"/>
      <c r="M201" s="3"/>
    </row>
    <row r="202" spans="1:13" x14ac:dyDescent="0.25">
      <c r="A202" s="31" t="s">
        <v>201</v>
      </c>
      <c r="B202" s="31">
        <v>36.04</v>
      </c>
      <c r="C202" s="3">
        <v>26.13</v>
      </c>
      <c r="D202" s="3">
        <v>16.57</v>
      </c>
      <c r="E202" s="31">
        <v>0</v>
      </c>
      <c r="F202" s="3">
        <v>10.69</v>
      </c>
      <c r="G202" s="31">
        <v>3.7</v>
      </c>
      <c r="H202" s="31">
        <v>6.87</v>
      </c>
      <c r="I202" s="3" t="s">
        <v>491</v>
      </c>
      <c r="J202" s="3"/>
      <c r="K202" s="3"/>
      <c r="L202" s="3"/>
      <c r="M202" s="3"/>
    </row>
    <row r="203" spans="1:13" x14ac:dyDescent="0.25">
      <c r="A203" s="31" t="s">
        <v>228</v>
      </c>
      <c r="B203" s="31">
        <v>34.96</v>
      </c>
      <c r="C203" s="3">
        <v>25.07</v>
      </c>
      <c r="D203" s="3">
        <v>17</v>
      </c>
      <c r="E203" s="31">
        <v>0</v>
      </c>
      <c r="F203" s="3">
        <v>18.46</v>
      </c>
      <c r="G203" s="31">
        <v>1.6</v>
      </c>
      <c r="H203" s="31">
        <v>2.9</v>
      </c>
      <c r="I203" s="38" t="s">
        <v>497</v>
      </c>
      <c r="J203" s="3"/>
      <c r="K203" s="3"/>
      <c r="L203" s="3"/>
      <c r="M203" s="3"/>
    </row>
    <row r="204" spans="1:13" x14ac:dyDescent="0.25">
      <c r="A204" s="31" t="s">
        <v>496</v>
      </c>
      <c r="B204" s="31">
        <v>45.96</v>
      </c>
      <c r="C204" s="3">
        <v>24.73</v>
      </c>
      <c r="D204" s="3">
        <v>21.81</v>
      </c>
      <c r="E204" s="31">
        <v>0</v>
      </c>
      <c r="F204" s="3">
        <v>5.73</v>
      </c>
      <c r="G204" s="31">
        <v>0.88</v>
      </c>
      <c r="H204" s="31">
        <v>0.89</v>
      </c>
      <c r="I204" s="38" t="s">
        <v>497</v>
      </c>
      <c r="J204" s="3"/>
      <c r="K204" s="3"/>
      <c r="L204" s="3"/>
      <c r="M204" s="3"/>
    </row>
    <row r="205" spans="1:13" x14ac:dyDescent="0.25">
      <c r="A205" s="31" t="s">
        <v>194</v>
      </c>
      <c r="B205" s="31">
        <v>37.380000000000003</v>
      </c>
      <c r="C205" s="3">
        <v>22.88</v>
      </c>
      <c r="D205" s="3">
        <v>16</v>
      </c>
      <c r="E205" s="31">
        <v>0</v>
      </c>
      <c r="F205" s="3">
        <v>16.54</v>
      </c>
      <c r="G205" s="31">
        <v>2.76</v>
      </c>
      <c r="H205" s="31">
        <v>4.4400000000000004</v>
      </c>
      <c r="I205" s="38" t="s">
        <v>498</v>
      </c>
      <c r="J205" s="3"/>
      <c r="K205" s="3"/>
      <c r="L205" s="3"/>
      <c r="M205" s="3"/>
    </row>
    <row r="206" spans="1:13" x14ac:dyDescent="0.25">
      <c r="A206" s="31" t="s">
        <v>94</v>
      </c>
      <c r="B206" s="31">
        <v>29.11</v>
      </c>
      <c r="C206" s="3">
        <v>9.99</v>
      </c>
      <c r="D206" s="3">
        <v>21.52</v>
      </c>
      <c r="E206" s="31">
        <v>0</v>
      </c>
      <c r="F206" s="3">
        <v>18.78</v>
      </c>
      <c r="G206" s="31">
        <v>13.7</v>
      </c>
      <c r="H206" s="31">
        <v>6.9</v>
      </c>
      <c r="I206" s="38" t="s">
        <v>498</v>
      </c>
      <c r="J206" s="3"/>
      <c r="K206" s="3"/>
      <c r="L206" s="3"/>
      <c r="M206" s="3"/>
    </row>
    <row r="207" spans="1:13" x14ac:dyDescent="0.25">
      <c r="A207" s="31" t="s">
        <v>499</v>
      </c>
      <c r="B207" s="31">
        <v>53.02</v>
      </c>
      <c r="C207" s="3">
        <f>19.09+4.24+2.12+1.59</f>
        <v>27.04</v>
      </c>
      <c r="D207" s="3">
        <v>19.09</v>
      </c>
      <c r="E207" s="31">
        <v>0</v>
      </c>
      <c r="F207" s="31">
        <v>0</v>
      </c>
      <c r="G207" s="31">
        <v>0</v>
      </c>
      <c r="H207" s="31">
        <v>0.85</v>
      </c>
      <c r="I207" s="38" t="s">
        <v>500</v>
      </c>
      <c r="J207" s="3"/>
      <c r="K207" s="3"/>
      <c r="L207" s="3"/>
      <c r="M207" s="3"/>
    </row>
    <row r="208" spans="1:13" x14ac:dyDescent="0.25">
      <c r="A208" s="31" t="s">
        <v>494</v>
      </c>
      <c r="B208" s="31">
        <v>43.67</v>
      </c>
      <c r="C208" s="3">
        <f>15.63+0.71+2.27+0.94</f>
        <v>19.55</v>
      </c>
      <c r="D208" s="3">
        <v>27.23</v>
      </c>
      <c r="E208" s="31">
        <v>0</v>
      </c>
      <c r="F208" s="31">
        <v>8.3000000000000007</v>
      </c>
      <c r="G208" s="31">
        <v>0</v>
      </c>
      <c r="H208" s="31">
        <v>1.25</v>
      </c>
      <c r="I208" s="38" t="s">
        <v>500</v>
      </c>
      <c r="J208" s="3"/>
      <c r="K208" s="3"/>
      <c r="L208" s="3"/>
      <c r="M208" s="3"/>
    </row>
    <row r="209" spans="1:13" x14ac:dyDescent="0.25">
      <c r="A209" s="31" t="s">
        <v>493</v>
      </c>
      <c r="B209" s="31">
        <v>33.75</v>
      </c>
      <c r="C209" s="3">
        <f>22.13+2.81+0.19+0.89</f>
        <v>26.02</v>
      </c>
      <c r="D209" s="3">
        <v>16.82</v>
      </c>
      <c r="E209" s="31">
        <v>0</v>
      </c>
      <c r="F209" s="31">
        <f>1.9+15.55</f>
        <v>17.45</v>
      </c>
      <c r="G209" s="31">
        <v>0</v>
      </c>
      <c r="H209" s="31">
        <v>5.96</v>
      </c>
      <c r="I209" s="38" t="s">
        <v>500</v>
      </c>
      <c r="J209" s="3"/>
      <c r="K209" s="3"/>
      <c r="L209" s="3"/>
      <c r="M209" s="3"/>
    </row>
    <row r="210" spans="1:13" x14ac:dyDescent="0.25">
      <c r="A210" s="31" t="s">
        <v>87</v>
      </c>
      <c r="B210" s="31">
        <v>37.4</v>
      </c>
      <c r="C210" s="3">
        <f>21.1+2.9+1.6+2+2.9</f>
        <v>30.5</v>
      </c>
      <c r="D210" s="3">
        <v>18</v>
      </c>
      <c r="E210" s="31">
        <v>0</v>
      </c>
      <c r="F210" s="31">
        <f>4.7+1.1</f>
        <v>5.8000000000000007</v>
      </c>
      <c r="G210" s="31">
        <v>3.1</v>
      </c>
      <c r="H210" s="31">
        <v>5.2</v>
      </c>
      <c r="I210" s="38" t="s">
        <v>500</v>
      </c>
      <c r="J210" s="3"/>
      <c r="K210" s="3"/>
      <c r="L210" s="3"/>
      <c r="M210" s="3"/>
    </row>
    <row r="211" spans="1:13" x14ac:dyDescent="0.25">
      <c r="A211" s="31" t="s">
        <v>311</v>
      </c>
      <c r="B211" s="31">
        <v>34.35</v>
      </c>
      <c r="C211" s="3">
        <v>23.29</v>
      </c>
      <c r="D211" s="3">
        <v>24.19</v>
      </c>
      <c r="E211" s="31">
        <v>0</v>
      </c>
      <c r="F211" s="31">
        <v>8.34</v>
      </c>
      <c r="G211" s="31">
        <v>2.69</v>
      </c>
      <c r="H211" s="31">
        <v>7.14</v>
      </c>
      <c r="I211" s="38" t="s">
        <v>501</v>
      </c>
      <c r="J211" s="3"/>
      <c r="K211" s="3"/>
      <c r="L211" s="3"/>
      <c r="M211" s="3"/>
    </row>
    <row r="212" spans="1:13" x14ac:dyDescent="0.25">
      <c r="A212" s="31" t="s">
        <v>503</v>
      </c>
      <c r="B212" s="31">
        <v>12.85</v>
      </c>
      <c r="C212" s="3">
        <v>31.92</v>
      </c>
      <c r="D212" s="3">
        <v>29.53</v>
      </c>
      <c r="E212" s="31">
        <v>0</v>
      </c>
      <c r="F212" s="31">
        <v>6.22</v>
      </c>
      <c r="G212" s="31">
        <v>16.89</v>
      </c>
      <c r="H212" s="31">
        <v>2.59</v>
      </c>
      <c r="I212" s="38" t="s">
        <v>502</v>
      </c>
      <c r="J212" s="3"/>
      <c r="K212" s="3"/>
      <c r="L212" s="3"/>
      <c r="M212" s="3"/>
    </row>
    <row r="213" spans="1:13" x14ac:dyDescent="0.25">
      <c r="A213" s="31" t="s">
        <v>504</v>
      </c>
      <c r="B213" s="31">
        <v>43.6</v>
      </c>
      <c r="C213" s="3">
        <f>18.4+0.6+0.8+3.3</f>
        <v>23.1</v>
      </c>
      <c r="D213" s="3">
        <v>23.9</v>
      </c>
      <c r="E213" s="31">
        <v>0</v>
      </c>
      <c r="F213" s="31">
        <v>6.8</v>
      </c>
      <c r="G213" s="31">
        <v>0.4</v>
      </c>
      <c r="H213" s="31">
        <v>2.2000000000000002</v>
      </c>
      <c r="I213" s="38" t="s">
        <v>505</v>
      </c>
      <c r="J213" s="3"/>
      <c r="K213" s="3"/>
      <c r="L213" s="3"/>
      <c r="M213" s="3"/>
    </row>
    <row r="214" spans="1:13" x14ac:dyDescent="0.25">
      <c r="A214" s="31" t="s">
        <v>66</v>
      </c>
      <c r="B214" s="31">
        <v>25.4</v>
      </c>
      <c r="C214" s="3">
        <f>14.3+6.9</f>
        <v>21.200000000000003</v>
      </c>
      <c r="D214" s="3">
        <f>12.3+6</f>
        <v>18.3</v>
      </c>
      <c r="E214" s="31">
        <v>0</v>
      </c>
      <c r="F214" s="3">
        <f>11.1+9.4</f>
        <v>20.5</v>
      </c>
      <c r="G214" s="31">
        <v>11.3</v>
      </c>
      <c r="H214" s="31">
        <v>3.3</v>
      </c>
      <c r="I214" s="38" t="s">
        <v>506</v>
      </c>
      <c r="J214" s="3"/>
      <c r="K214" s="3"/>
      <c r="L214" s="3"/>
      <c r="M214" s="3"/>
    </row>
    <row r="215" spans="1:13" x14ac:dyDescent="0.25">
      <c r="A215" s="31" t="s">
        <v>87</v>
      </c>
      <c r="B215" s="31">
        <v>32.75</v>
      </c>
      <c r="C215" s="3">
        <v>31.08</v>
      </c>
      <c r="D215" s="3">
        <v>10.07</v>
      </c>
      <c r="E215" s="31">
        <v>0</v>
      </c>
      <c r="F215" s="31">
        <f>100-83.34</f>
        <v>16.659999999999997</v>
      </c>
      <c r="G215" s="31">
        <v>5.36</v>
      </c>
      <c r="H215" s="31">
        <v>4.08</v>
      </c>
      <c r="I215" s="38" t="s">
        <v>507</v>
      </c>
      <c r="J215" s="3"/>
      <c r="K215" s="3"/>
      <c r="L215" s="3"/>
      <c r="M215" s="3"/>
    </row>
    <row r="216" spans="1:13" x14ac:dyDescent="0.25">
      <c r="A216" s="31" t="s">
        <v>66</v>
      </c>
      <c r="B216" s="31">
        <v>23.32</v>
      </c>
      <c r="C216" s="3">
        <v>25.92</v>
      </c>
      <c r="D216" s="3">
        <v>19.53</v>
      </c>
      <c r="E216" s="31">
        <v>0</v>
      </c>
      <c r="F216" s="31">
        <v>5.29</v>
      </c>
      <c r="G216" s="31">
        <v>22.4</v>
      </c>
      <c r="H216" s="31">
        <v>3.53</v>
      </c>
      <c r="I216" s="38" t="s">
        <v>508</v>
      </c>
      <c r="J216" s="3"/>
      <c r="K216" s="3"/>
      <c r="L216" s="3"/>
      <c r="M216" s="3"/>
    </row>
    <row r="217" spans="1:13" x14ac:dyDescent="0.25">
      <c r="A217" s="31" t="s">
        <v>194</v>
      </c>
      <c r="B217" s="31">
        <v>31.63</v>
      </c>
      <c r="C217" s="3">
        <v>15.08</v>
      </c>
      <c r="D217" s="3">
        <v>20.55</v>
      </c>
      <c r="E217" s="31">
        <v>0</v>
      </c>
      <c r="F217" s="31">
        <v>16.350000000000001</v>
      </c>
      <c r="G217" s="31">
        <v>4.74</v>
      </c>
      <c r="H217" s="31">
        <v>11.65</v>
      </c>
      <c r="I217" s="38" t="s">
        <v>509</v>
      </c>
      <c r="J217" s="3"/>
      <c r="K217" s="3"/>
      <c r="L217" s="3"/>
      <c r="M217" s="3"/>
    </row>
    <row r="218" spans="1:13" x14ac:dyDescent="0.25">
      <c r="A218" s="31" t="s">
        <v>511</v>
      </c>
      <c r="B218" s="31">
        <v>38.299999999999997</v>
      </c>
      <c r="C218" s="3">
        <v>17.8</v>
      </c>
      <c r="D218" s="3">
        <v>31.400000000000002</v>
      </c>
      <c r="E218" s="31">
        <v>0</v>
      </c>
      <c r="F218" s="31">
        <v>8.8000000000000007</v>
      </c>
      <c r="G218" s="31">
        <v>0.6</v>
      </c>
      <c r="H218" s="31">
        <v>0.3</v>
      </c>
      <c r="I218" s="38" t="s">
        <v>510</v>
      </c>
      <c r="J218" s="3"/>
      <c r="K218" s="3"/>
      <c r="L218" s="3"/>
      <c r="M218" s="3"/>
    </row>
    <row r="219" spans="1:13" x14ac:dyDescent="0.25">
      <c r="A219" s="31" t="s">
        <v>512</v>
      </c>
      <c r="B219" s="31">
        <v>35</v>
      </c>
      <c r="C219" s="3">
        <v>19.2</v>
      </c>
      <c r="D219" s="3">
        <v>33.5</v>
      </c>
      <c r="E219" s="31">
        <v>0</v>
      </c>
      <c r="F219" s="31">
        <v>7.5</v>
      </c>
      <c r="G219" s="31">
        <v>1.9</v>
      </c>
      <c r="H219" s="31">
        <v>1.4</v>
      </c>
      <c r="I219" s="38" t="s">
        <v>510</v>
      </c>
      <c r="J219" s="3"/>
      <c r="K219" s="3"/>
      <c r="L219" s="3"/>
      <c r="M219" s="3"/>
    </row>
    <row r="220" spans="1:13" x14ac:dyDescent="0.25">
      <c r="A220" s="31" t="s">
        <v>228</v>
      </c>
      <c r="B220" s="31">
        <v>35.9</v>
      </c>
      <c r="C220" s="3">
        <v>18</v>
      </c>
      <c r="D220" s="3">
        <v>25.7</v>
      </c>
      <c r="E220" s="31">
        <v>0</v>
      </c>
      <c r="F220" s="31">
        <v>10.1</v>
      </c>
      <c r="G220" s="31">
        <v>6.3</v>
      </c>
      <c r="H220" s="31">
        <v>4.0999999999999996</v>
      </c>
      <c r="I220" s="38" t="s">
        <v>510</v>
      </c>
      <c r="J220" s="3"/>
      <c r="K220" s="3"/>
      <c r="L220" s="3"/>
      <c r="M220" s="3"/>
    </row>
    <row r="221" spans="1:13" x14ac:dyDescent="0.25">
      <c r="A221" s="31" t="s">
        <v>513</v>
      </c>
      <c r="B221" s="31">
        <v>18.8</v>
      </c>
      <c r="C221" s="3">
        <v>12</v>
      </c>
      <c r="D221" s="3">
        <v>21.5</v>
      </c>
      <c r="E221" s="31">
        <v>0</v>
      </c>
      <c r="F221" s="31">
        <v>39.6</v>
      </c>
      <c r="G221" s="31">
        <v>5.0999999999999996</v>
      </c>
      <c r="H221" s="31">
        <v>7.4</v>
      </c>
      <c r="I221" s="38" t="s">
        <v>510</v>
      </c>
      <c r="J221" s="3"/>
      <c r="K221" s="3"/>
      <c r="L221" s="3"/>
      <c r="M221" s="3"/>
    </row>
    <row r="222" spans="1:13" x14ac:dyDescent="0.25">
      <c r="A222" s="31" t="s">
        <v>193</v>
      </c>
      <c r="B222" s="31">
        <v>36.700000000000003</v>
      </c>
      <c r="C222" s="3">
        <v>17.7</v>
      </c>
      <c r="D222" s="3">
        <v>22.8</v>
      </c>
      <c r="E222" s="31">
        <v>0</v>
      </c>
      <c r="F222" s="31">
        <v>1</v>
      </c>
      <c r="G222" s="31">
        <v>0</v>
      </c>
      <c r="H222" s="31">
        <v>21.7</v>
      </c>
      <c r="I222" s="38" t="s">
        <v>510</v>
      </c>
      <c r="J222" s="3"/>
      <c r="K222" s="3"/>
      <c r="L222" s="3"/>
      <c r="M222" s="3"/>
    </row>
    <row r="223" spans="1:13" x14ac:dyDescent="0.25">
      <c r="A223" s="31" t="s">
        <v>244</v>
      </c>
      <c r="B223" s="31">
        <v>20.9</v>
      </c>
      <c r="C223" s="3">
        <v>13.31</v>
      </c>
      <c r="D223" s="3">
        <v>34.79</v>
      </c>
      <c r="E223" s="31">
        <v>0</v>
      </c>
      <c r="F223" s="31">
        <f>100-83.15</f>
        <v>16.849999999999994</v>
      </c>
      <c r="G223" s="31">
        <v>9.36</v>
      </c>
      <c r="H223" s="31">
        <v>4.79</v>
      </c>
      <c r="I223" s="38" t="s">
        <v>515</v>
      </c>
      <c r="J223" s="3"/>
      <c r="K223" s="3"/>
      <c r="L223" s="3"/>
      <c r="M223" s="3"/>
    </row>
    <row r="224" spans="1:13" x14ac:dyDescent="0.25">
      <c r="A224" s="31" t="s">
        <v>514</v>
      </c>
      <c r="B224" s="31">
        <v>21.65</v>
      </c>
      <c r="C224" s="31">
        <v>15.25</v>
      </c>
      <c r="D224" s="3">
        <v>29.73</v>
      </c>
      <c r="E224" s="31">
        <v>0</v>
      </c>
      <c r="F224" s="31">
        <f>100-80.51</f>
        <v>19.489999999999995</v>
      </c>
      <c r="G224" s="31">
        <v>7.12</v>
      </c>
      <c r="H224" s="31">
        <v>6.76</v>
      </c>
      <c r="I224" s="38" t="s">
        <v>515</v>
      </c>
      <c r="J224" s="3"/>
      <c r="K224" s="3"/>
      <c r="L224" s="3"/>
      <c r="M224" s="3"/>
    </row>
    <row r="225" spans="1:13" x14ac:dyDescent="0.25">
      <c r="A225" s="31" t="s">
        <v>228</v>
      </c>
      <c r="B225" s="31">
        <v>33.72</v>
      </c>
      <c r="C225" s="31">
        <f>20.74+2.85</f>
        <v>23.59</v>
      </c>
      <c r="D225" s="3">
        <v>21.4</v>
      </c>
      <c r="E225" s="31">
        <v>0</v>
      </c>
      <c r="F225" s="31">
        <f>100-86.56</f>
        <v>13.439999999999998</v>
      </c>
      <c r="G225" s="31">
        <v>2.38</v>
      </c>
      <c r="H225" s="31">
        <v>5.47</v>
      </c>
      <c r="I225" s="38" t="s">
        <v>516</v>
      </c>
      <c r="J225" s="3"/>
      <c r="K225" s="3"/>
      <c r="L225" s="3"/>
      <c r="M225" s="3"/>
    </row>
    <row r="226" spans="1:13" x14ac:dyDescent="0.25">
      <c r="A226" s="31" t="s">
        <v>208</v>
      </c>
      <c r="B226" s="31">
        <v>37.549999999999997</v>
      </c>
      <c r="C226" s="31">
        <v>30.24</v>
      </c>
      <c r="D226" s="3">
        <v>19.010000000000002</v>
      </c>
      <c r="E226" s="31">
        <v>0</v>
      </c>
      <c r="F226" s="31">
        <v>7.21</v>
      </c>
      <c r="G226" s="31">
        <v>1.78</v>
      </c>
      <c r="H226" s="31">
        <v>4.21</v>
      </c>
      <c r="I226" s="38" t="s">
        <v>517</v>
      </c>
      <c r="J226" s="3"/>
      <c r="K226" s="3"/>
      <c r="L226" s="3"/>
      <c r="M226" s="3"/>
    </row>
    <row r="227" spans="1:13" x14ac:dyDescent="0.25">
      <c r="A227" s="31" t="s">
        <v>407</v>
      </c>
      <c r="B227" s="31">
        <v>31.83</v>
      </c>
      <c r="C227" s="31">
        <v>22.36</v>
      </c>
      <c r="D227" s="3">
        <v>14.44</v>
      </c>
      <c r="E227" s="31">
        <v>0</v>
      </c>
      <c r="F227" s="31">
        <v>20.149999999999999</v>
      </c>
      <c r="G227" s="31">
        <v>1.93</v>
      </c>
      <c r="H227" s="31">
        <v>9.2899999999999991</v>
      </c>
      <c r="I227" s="38" t="s">
        <v>517</v>
      </c>
      <c r="J227" s="3"/>
      <c r="K227" s="3"/>
      <c r="L227" s="3"/>
      <c r="M227" s="3"/>
    </row>
    <row r="228" spans="1:13" x14ac:dyDescent="0.25">
      <c r="A228" s="31" t="s">
        <v>208</v>
      </c>
      <c r="B228" s="31">
        <v>34.450000000000003</v>
      </c>
      <c r="C228" s="31">
        <v>29.33</v>
      </c>
      <c r="D228" s="3">
        <v>23.07</v>
      </c>
      <c r="E228" s="31">
        <v>0</v>
      </c>
      <c r="F228" s="31">
        <v>6.37</v>
      </c>
      <c r="G228" s="31">
        <v>1.57</v>
      </c>
      <c r="H228" s="31">
        <v>5.22</v>
      </c>
      <c r="I228" s="38" t="s">
        <v>518</v>
      </c>
      <c r="J228" s="3"/>
      <c r="K228" s="3"/>
      <c r="L228" s="3"/>
      <c r="M228" s="3"/>
    </row>
    <row r="229" spans="1:13" x14ac:dyDescent="0.25">
      <c r="A229" s="31" t="s">
        <v>519</v>
      </c>
      <c r="B229" s="31">
        <v>31.04</v>
      </c>
      <c r="C229" s="31">
        <v>16.13</v>
      </c>
      <c r="D229" s="3">
        <v>15.97</v>
      </c>
      <c r="E229" s="31">
        <v>0</v>
      </c>
      <c r="F229" s="31">
        <v>19.579999999999998</v>
      </c>
      <c r="G229" s="31">
        <v>6.97</v>
      </c>
      <c r="H229" s="31">
        <v>9</v>
      </c>
      <c r="I229" s="38" t="s">
        <v>520</v>
      </c>
      <c r="J229" s="3"/>
      <c r="K229" s="3"/>
      <c r="L229" s="3"/>
      <c r="M229" s="3"/>
    </row>
    <row r="230" spans="1:13" x14ac:dyDescent="0.25">
      <c r="A230" s="31" t="s">
        <v>519</v>
      </c>
      <c r="B230" s="31">
        <v>29</v>
      </c>
      <c r="C230" s="31">
        <v>15.36</v>
      </c>
      <c r="D230" s="3">
        <v>16.420000000000002</v>
      </c>
      <c r="E230" s="31">
        <v>0</v>
      </c>
      <c r="F230" s="31">
        <v>22.32</v>
      </c>
      <c r="G230" s="31">
        <v>4.05</v>
      </c>
      <c r="H230" s="31">
        <v>7.81</v>
      </c>
      <c r="I230" s="38" t="s">
        <v>520</v>
      </c>
      <c r="J230" s="3"/>
      <c r="K230" s="3"/>
      <c r="L230" s="3"/>
      <c r="M230" s="3"/>
    </row>
    <row r="231" spans="1:13" x14ac:dyDescent="0.25">
      <c r="A231" s="31" t="s">
        <v>519</v>
      </c>
      <c r="B231" s="31">
        <v>28.84</v>
      </c>
      <c r="C231" s="31">
        <v>14.42</v>
      </c>
      <c r="D231" s="3">
        <v>16.940000000000001</v>
      </c>
      <c r="E231" s="31">
        <v>0</v>
      </c>
      <c r="F231" s="31">
        <v>23.44</v>
      </c>
      <c r="G231" s="31">
        <v>3.09</v>
      </c>
      <c r="H231" s="31">
        <v>7.32</v>
      </c>
      <c r="I231" s="38" t="s">
        <v>520</v>
      </c>
      <c r="J231" s="3"/>
      <c r="K231" s="3"/>
      <c r="L231" s="3"/>
      <c r="M231" s="3"/>
    </row>
    <row r="232" spans="1:13" x14ac:dyDescent="0.25">
      <c r="A232" s="31" t="s">
        <v>519</v>
      </c>
      <c r="B232" s="31">
        <v>30.28</v>
      </c>
      <c r="C232" s="31">
        <v>15.27</v>
      </c>
      <c r="D232" s="3">
        <v>17.809999999999999</v>
      </c>
      <c r="E232" s="31">
        <v>0</v>
      </c>
      <c r="F232" s="31">
        <v>20.399999999999999</v>
      </c>
      <c r="G232" s="31">
        <v>2.29</v>
      </c>
      <c r="H232" s="31">
        <v>6.46</v>
      </c>
      <c r="I232" s="38" t="s">
        <v>520</v>
      </c>
      <c r="J232" s="3"/>
      <c r="K232" s="3"/>
      <c r="L232" s="3"/>
      <c r="M232" s="3"/>
    </row>
    <row r="233" spans="1:13" x14ac:dyDescent="0.25">
      <c r="A233" s="31" t="s">
        <v>521</v>
      </c>
      <c r="B233" s="31">
        <v>37.32</v>
      </c>
      <c r="C233" s="31">
        <v>22.54</v>
      </c>
      <c r="D233" s="3">
        <v>30.08</v>
      </c>
      <c r="E233" s="31">
        <v>0</v>
      </c>
      <c r="F233" s="31">
        <v>3.14</v>
      </c>
      <c r="G233" s="31">
        <v>0.73</v>
      </c>
      <c r="H233" s="31">
        <v>6.18</v>
      </c>
      <c r="I233" s="38" t="s">
        <v>522</v>
      </c>
      <c r="J233" s="3"/>
      <c r="K233" s="3"/>
      <c r="L233" s="3"/>
      <c r="M233" s="3"/>
    </row>
    <row r="234" spans="1:13" x14ac:dyDescent="0.25">
      <c r="A234" s="31" t="s">
        <v>57</v>
      </c>
      <c r="B234" s="31">
        <v>36.33</v>
      </c>
      <c r="C234" s="31">
        <v>26.46</v>
      </c>
      <c r="D234" s="3">
        <v>13.96</v>
      </c>
      <c r="E234" s="31">
        <v>0</v>
      </c>
      <c r="F234" s="31">
        <v>10.84</v>
      </c>
      <c r="G234" s="31">
        <v>3.81</v>
      </c>
      <c r="H234" s="31">
        <v>8.59</v>
      </c>
      <c r="I234" s="38" t="s">
        <v>523</v>
      </c>
      <c r="J234" s="3"/>
      <c r="K234" s="3"/>
      <c r="L234" s="3"/>
      <c r="M234" s="3"/>
    </row>
    <row r="235" spans="1:13" x14ac:dyDescent="0.25">
      <c r="A235" s="31" t="s">
        <v>407</v>
      </c>
      <c r="B235" s="31">
        <v>35.229999999999997</v>
      </c>
      <c r="C235" s="31">
        <v>21.97</v>
      </c>
      <c r="D235" s="3">
        <v>20.34</v>
      </c>
      <c r="E235" s="31">
        <v>0</v>
      </c>
      <c r="F235" s="31">
        <v>8.66</v>
      </c>
      <c r="G235" s="31">
        <v>5.44</v>
      </c>
      <c r="H235" s="31">
        <v>8.36</v>
      </c>
      <c r="I235" s="38" t="s">
        <v>524</v>
      </c>
      <c r="J235" s="38" t="s">
        <v>550</v>
      </c>
      <c r="K235" s="3"/>
      <c r="L235" s="3"/>
      <c r="M235" s="3"/>
    </row>
    <row r="236" spans="1:13" x14ac:dyDescent="0.25">
      <c r="A236" s="31" t="s">
        <v>525</v>
      </c>
      <c r="B236" s="31">
        <v>37.72</v>
      </c>
      <c r="C236" s="31">
        <v>19.489999999999998</v>
      </c>
      <c r="D236" s="3">
        <v>16</v>
      </c>
      <c r="E236" s="31">
        <v>0</v>
      </c>
      <c r="F236" s="31">
        <v>17.739999999999998</v>
      </c>
      <c r="G236" s="31">
        <v>9.0500000000000007</v>
      </c>
      <c r="H236" s="31">
        <v>0</v>
      </c>
      <c r="I236" s="38" t="s">
        <v>526</v>
      </c>
      <c r="J236" s="3"/>
      <c r="K236" s="3"/>
      <c r="L236" s="3"/>
      <c r="M236" s="3"/>
    </row>
    <row r="237" spans="1:13" x14ac:dyDescent="0.25">
      <c r="A237" s="31" t="s">
        <v>525</v>
      </c>
      <c r="B237" s="31">
        <v>41.83</v>
      </c>
      <c r="C237" s="3">
        <v>21.2</v>
      </c>
      <c r="D237" s="3">
        <v>15.42</v>
      </c>
      <c r="E237" s="31">
        <v>0</v>
      </c>
      <c r="F237" s="31">
        <v>14</v>
      </c>
      <c r="G237" s="31">
        <v>7.56</v>
      </c>
      <c r="H237" s="31">
        <v>0</v>
      </c>
      <c r="I237" s="38" t="s">
        <v>526</v>
      </c>
      <c r="J237" s="3"/>
      <c r="K237" s="3"/>
      <c r="L237" s="3"/>
      <c r="M237" s="3"/>
    </row>
    <row r="238" spans="1:13" x14ac:dyDescent="0.25">
      <c r="A238" s="31" t="s">
        <v>527</v>
      </c>
      <c r="B238" s="31">
        <v>36.81</v>
      </c>
      <c r="C238" s="3">
        <f>21.53+0.72+2.16+0.16+0.14+3.68</f>
        <v>28.39</v>
      </c>
      <c r="D238" s="3">
        <v>20.03</v>
      </c>
      <c r="E238" s="31">
        <v>0</v>
      </c>
      <c r="F238" s="31">
        <v>5.81</v>
      </c>
      <c r="G238" s="31">
        <v>2.35</v>
      </c>
      <c r="H238" s="31">
        <f>5.4+1.21</f>
        <v>6.61</v>
      </c>
      <c r="I238" s="38" t="s">
        <v>528</v>
      </c>
      <c r="J238" s="3"/>
      <c r="K238" s="3"/>
      <c r="L238" s="3"/>
      <c r="M238" s="3"/>
    </row>
    <row r="239" spans="1:13" x14ac:dyDescent="0.25">
      <c r="A239" s="31" t="s">
        <v>228</v>
      </c>
      <c r="B239" s="31">
        <v>35.71</v>
      </c>
      <c r="C239" s="3">
        <v>26.36</v>
      </c>
      <c r="D239" s="3">
        <v>26.66</v>
      </c>
      <c r="E239" s="31">
        <v>0</v>
      </c>
      <c r="F239" s="31">
        <v>3.32</v>
      </c>
      <c r="G239" s="31">
        <v>3.32</v>
      </c>
      <c r="H239" s="31">
        <v>4.63</v>
      </c>
      <c r="I239" s="38" t="s">
        <v>529</v>
      </c>
      <c r="J239" s="3"/>
      <c r="K239" s="3"/>
      <c r="L239" s="3"/>
      <c r="M239" s="3"/>
    </row>
    <row r="240" spans="1:13" x14ac:dyDescent="0.25">
      <c r="A240" s="31" t="s">
        <v>530</v>
      </c>
      <c r="B240" s="31">
        <v>39.56</v>
      </c>
      <c r="C240" s="3">
        <v>19.850000000000001</v>
      </c>
      <c r="D240" s="3">
        <v>22.35</v>
      </c>
      <c r="E240" s="31">
        <v>0</v>
      </c>
      <c r="F240" s="31">
        <v>5.94</v>
      </c>
      <c r="G240" s="31">
        <v>7.45</v>
      </c>
      <c r="H240" s="31">
        <v>4.8499999999999996</v>
      </c>
      <c r="I240" s="38" t="s">
        <v>531</v>
      </c>
      <c r="J240" s="3"/>
      <c r="K240" s="3"/>
      <c r="L240" s="3"/>
      <c r="M240" s="3"/>
    </row>
    <row r="241" spans="1:13" x14ac:dyDescent="0.25">
      <c r="A241" s="31" t="s">
        <v>94</v>
      </c>
      <c r="B241" s="31">
        <v>42.65</v>
      </c>
      <c r="C241" s="3">
        <v>21.83</v>
      </c>
      <c r="D241" s="3">
        <v>19.920000000000002</v>
      </c>
      <c r="E241" s="31">
        <v>0</v>
      </c>
      <c r="F241" s="31">
        <v>5.71</v>
      </c>
      <c r="G241" s="31">
        <v>4.3600000000000003</v>
      </c>
      <c r="H241" s="31">
        <v>5.53</v>
      </c>
      <c r="I241" s="38" t="s">
        <v>533</v>
      </c>
      <c r="J241" s="3"/>
      <c r="K241" s="3"/>
      <c r="L241" s="3"/>
      <c r="M241" s="3"/>
    </row>
    <row r="242" spans="1:13" x14ac:dyDescent="0.25">
      <c r="A242" s="31" t="s">
        <v>94</v>
      </c>
      <c r="B242" s="31">
        <v>40.99</v>
      </c>
      <c r="C242" s="3">
        <v>16.14</v>
      </c>
      <c r="D242" s="3">
        <v>21.05</v>
      </c>
      <c r="E242" s="31">
        <v>0</v>
      </c>
      <c r="F242" s="31">
        <v>13.82</v>
      </c>
      <c r="G242" s="31">
        <v>4.8099999999999996</v>
      </c>
      <c r="H242" s="31">
        <v>3.2</v>
      </c>
      <c r="I242" s="38" t="s">
        <v>533</v>
      </c>
      <c r="J242" s="3"/>
      <c r="K242" s="3"/>
      <c r="L242" s="3"/>
      <c r="M242" s="3"/>
    </row>
    <row r="243" spans="1:13" x14ac:dyDescent="0.25">
      <c r="A243" s="31" t="s">
        <v>534</v>
      </c>
      <c r="B243" s="31">
        <v>41.74</v>
      </c>
      <c r="C243" s="3">
        <v>15.21</v>
      </c>
      <c r="D243" s="3">
        <v>12.01</v>
      </c>
      <c r="E243" s="31">
        <v>0</v>
      </c>
      <c r="F243" s="31">
        <v>20.57</v>
      </c>
      <c r="G243" s="31">
        <v>7.02</v>
      </c>
      <c r="H243" s="31">
        <v>3.46</v>
      </c>
      <c r="I243" s="38" t="s">
        <v>535</v>
      </c>
      <c r="J243" s="3"/>
      <c r="K243" s="3"/>
      <c r="L243" s="3"/>
      <c r="M243" s="3"/>
    </row>
    <row r="244" spans="1:13" x14ac:dyDescent="0.25">
      <c r="A244" s="31" t="s">
        <v>493</v>
      </c>
      <c r="B244" s="31">
        <v>31.67</v>
      </c>
      <c r="C244" s="3">
        <v>24.9</v>
      </c>
      <c r="D244" s="3">
        <v>31.08</v>
      </c>
      <c r="E244" s="31">
        <v>0</v>
      </c>
      <c r="F244" s="31">
        <v>7.37</v>
      </c>
      <c r="G244" s="31">
        <v>1.79</v>
      </c>
      <c r="H244" s="31">
        <v>3.19</v>
      </c>
      <c r="I244" s="38" t="s">
        <v>536</v>
      </c>
      <c r="J244" s="3"/>
      <c r="K244" s="3"/>
      <c r="L244" s="3"/>
      <c r="M244" s="3"/>
    </row>
    <row r="245" spans="1:13" x14ac:dyDescent="0.25">
      <c r="A245" s="31" t="s">
        <v>537</v>
      </c>
      <c r="B245" s="31">
        <v>48.1</v>
      </c>
      <c r="C245" s="3">
        <f>16.5+0.16+3.6</f>
        <v>20.260000000000002</v>
      </c>
      <c r="D245" s="3">
        <f>26.6+0.2</f>
        <v>26.8</v>
      </c>
      <c r="E245" s="31">
        <v>0</v>
      </c>
      <c r="F245" s="31">
        <v>3.7</v>
      </c>
      <c r="G245" s="31">
        <v>0.64</v>
      </c>
      <c r="H245" s="31">
        <v>0.5</v>
      </c>
      <c r="I245" s="38" t="s">
        <v>538</v>
      </c>
      <c r="J245" s="3"/>
      <c r="K245" s="3"/>
      <c r="L245" s="3"/>
      <c r="M245" s="3"/>
    </row>
    <row r="246" spans="1:13" x14ac:dyDescent="0.25">
      <c r="A246" s="31" t="s">
        <v>539</v>
      </c>
      <c r="B246" s="31">
        <v>16.809999999999999</v>
      </c>
      <c r="C246" s="3">
        <v>5.89</v>
      </c>
      <c r="D246" s="3">
        <v>17.37</v>
      </c>
      <c r="E246" s="31">
        <v>0</v>
      </c>
      <c r="F246" s="31">
        <f>100-64.66</f>
        <v>35.340000000000003</v>
      </c>
      <c r="G246" s="31">
        <v>15.35</v>
      </c>
      <c r="H246" s="31">
        <v>9.24</v>
      </c>
      <c r="I246" s="38" t="s">
        <v>541</v>
      </c>
      <c r="J246" s="3"/>
      <c r="K246" s="3"/>
      <c r="L246" s="3"/>
      <c r="M246" s="3"/>
    </row>
    <row r="247" spans="1:13" x14ac:dyDescent="0.25">
      <c r="A247" s="31" t="s">
        <v>540</v>
      </c>
      <c r="B247" s="31">
        <v>35.64</v>
      </c>
      <c r="C247" s="3">
        <v>12.98</v>
      </c>
      <c r="D247" s="3">
        <v>25.21</v>
      </c>
      <c r="E247" s="31">
        <v>0</v>
      </c>
      <c r="F247" s="31">
        <v>13.16</v>
      </c>
      <c r="G247" s="31">
        <v>7.78</v>
      </c>
      <c r="H247" s="31">
        <v>5.23</v>
      </c>
      <c r="I247" s="38" t="s">
        <v>541</v>
      </c>
      <c r="J247" s="3"/>
      <c r="K247" s="3"/>
      <c r="L247" s="3"/>
      <c r="M247" s="3"/>
    </row>
    <row r="248" spans="1:13" x14ac:dyDescent="0.25">
      <c r="A248" s="31" t="s">
        <v>543</v>
      </c>
      <c r="B248" s="31">
        <v>47.98</v>
      </c>
      <c r="C248" s="3">
        <v>26.96</v>
      </c>
      <c r="D248" s="3">
        <v>8.07</v>
      </c>
      <c r="E248" s="31">
        <v>0</v>
      </c>
      <c r="F248" s="31">
        <v>5.41</v>
      </c>
      <c r="G248" s="31">
        <v>7.11</v>
      </c>
      <c r="H248" s="31">
        <v>4.46</v>
      </c>
      <c r="I248" s="38" t="s">
        <v>542</v>
      </c>
      <c r="J248" s="3"/>
      <c r="K248" s="3"/>
      <c r="L248" s="3"/>
      <c r="M248" s="3"/>
    </row>
    <row r="249" spans="1:13" x14ac:dyDescent="0.25">
      <c r="A249" s="31" t="s">
        <v>336</v>
      </c>
      <c r="B249" s="31">
        <v>43.6</v>
      </c>
      <c r="C249" s="3">
        <f>11.1+3</f>
        <v>14.1</v>
      </c>
      <c r="D249" s="3">
        <v>30.5</v>
      </c>
      <c r="E249" s="31">
        <v>0</v>
      </c>
      <c r="F249" s="31">
        <v>3.6</v>
      </c>
      <c r="G249" s="31">
        <v>7.9</v>
      </c>
      <c r="H249" s="31">
        <v>0.3</v>
      </c>
      <c r="I249" s="38" t="s">
        <v>544</v>
      </c>
      <c r="J249" s="3"/>
      <c r="K249" s="3"/>
      <c r="L249" s="3"/>
      <c r="M249" s="3"/>
    </row>
    <row r="250" spans="1:13" x14ac:dyDescent="0.25">
      <c r="A250" s="31" t="s">
        <v>336</v>
      </c>
      <c r="B250" s="31">
        <v>43.2</v>
      </c>
      <c r="C250" s="3">
        <f>15.2+3.5</f>
        <v>18.7</v>
      </c>
      <c r="D250" s="3">
        <f>23.4+4.1</f>
        <v>27.5</v>
      </c>
      <c r="E250" s="31">
        <v>0</v>
      </c>
      <c r="F250" s="31">
        <v>7.1</v>
      </c>
      <c r="G250" s="31">
        <v>2.8</v>
      </c>
      <c r="H250" s="31">
        <v>0.7</v>
      </c>
      <c r="I250" s="38" t="s">
        <v>545</v>
      </c>
      <c r="J250" s="3"/>
      <c r="K250" s="3"/>
      <c r="L250" s="3"/>
      <c r="M250" s="3"/>
    </row>
    <row r="251" spans="1:13" x14ac:dyDescent="0.25">
      <c r="A251" s="31" t="s">
        <v>547</v>
      </c>
      <c r="B251" s="31">
        <v>31.67</v>
      </c>
      <c r="C251" s="3">
        <v>24.9</v>
      </c>
      <c r="D251" s="3">
        <v>31.08</v>
      </c>
      <c r="E251" s="31">
        <v>0</v>
      </c>
      <c r="F251" s="31">
        <v>7.37</v>
      </c>
      <c r="G251" s="31">
        <v>1.79</v>
      </c>
      <c r="H251" s="31">
        <v>3.19</v>
      </c>
      <c r="I251" s="38" t="s">
        <v>546</v>
      </c>
      <c r="J251" s="3"/>
      <c r="K251" s="3"/>
      <c r="L251" s="3"/>
      <c r="M251" s="3"/>
    </row>
    <row r="252" spans="1:13" x14ac:dyDescent="0.25">
      <c r="A252" s="31" t="s">
        <v>548</v>
      </c>
      <c r="B252" s="31">
        <v>50.96</v>
      </c>
      <c r="C252" s="3">
        <v>17.02</v>
      </c>
      <c r="D252" s="3">
        <v>27.66</v>
      </c>
      <c r="E252" s="31">
        <v>0</v>
      </c>
      <c r="F252" s="31">
        <v>3.3</v>
      </c>
      <c r="G252" s="31">
        <v>0.64</v>
      </c>
      <c r="H252" s="31">
        <v>0.43</v>
      </c>
      <c r="I252" s="38" t="s">
        <v>546</v>
      </c>
      <c r="J252" s="3"/>
      <c r="K252" s="3"/>
      <c r="L252" s="3"/>
      <c r="M252" s="3"/>
    </row>
    <row r="253" spans="1:13" x14ac:dyDescent="0.25">
      <c r="A253" s="31" t="s">
        <v>208</v>
      </c>
      <c r="B253" s="31">
        <v>38.57</v>
      </c>
      <c r="C253" s="3">
        <v>31.71</v>
      </c>
      <c r="D253" s="3">
        <v>20.57</v>
      </c>
      <c r="E253" s="31">
        <v>0</v>
      </c>
      <c r="F253" s="31">
        <v>4</v>
      </c>
      <c r="G253" s="31">
        <v>1.62</v>
      </c>
      <c r="H253" s="31">
        <v>3.52</v>
      </c>
      <c r="I253" s="38" t="s">
        <v>549</v>
      </c>
      <c r="J253" s="3"/>
      <c r="K253" s="3"/>
      <c r="L253" s="3"/>
      <c r="M253" s="3"/>
    </row>
    <row r="254" spans="1:13" x14ac:dyDescent="0.25">
      <c r="A254" s="31" t="s">
        <v>66</v>
      </c>
      <c r="B254" s="31">
        <v>16.399999999999999</v>
      </c>
      <c r="C254" s="3">
        <f>17.1+6.2+1.1+0.5</f>
        <v>24.900000000000002</v>
      </c>
      <c r="D254" s="3">
        <f>14.8+4.8</f>
        <v>19.600000000000001</v>
      </c>
      <c r="E254" s="31">
        <v>0</v>
      </c>
      <c r="F254" s="31">
        <v>12.4</v>
      </c>
      <c r="G254" s="31">
        <v>22.6</v>
      </c>
      <c r="H254" s="31">
        <v>4.0999999999999996</v>
      </c>
      <c r="I254" s="38" t="s">
        <v>551</v>
      </c>
      <c r="J254" s="3"/>
      <c r="K254" s="3"/>
      <c r="L254" s="3"/>
      <c r="M254" s="3"/>
    </row>
    <row r="255" spans="1:13" x14ac:dyDescent="0.25">
      <c r="A255" s="31" t="s">
        <v>89</v>
      </c>
      <c r="B255" s="31">
        <v>35.840000000000003</v>
      </c>
      <c r="C255" s="3">
        <f>22.51+5.6+2.42</f>
        <v>30.53</v>
      </c>
      <c r="D255" s="3">
        <f>18+2.66</f>
        <v>20.66</v>
      </c>
      <c r="E255" s="31">
        <v>0</v>
      </c>
      <c r="F255" s="31">
        <v>1.81</v>
      </c>
      <c r="G255" s="31">
        <v>3.46</v>
      </c>
      <c r="H255" s="31">
        <v>7.7</v>
      </c>
      <c r="I255" s="38" t="s">
        <v>552</v>
      </c>
      <c r="J255" s="3"/>
      <c r="K255" s="3"/>
      <c r="L255" s="3"/>
      <c r="M255" s="3"/>
    </row>
    <row r="256" spans="1:13" x14ac:dyDescent="0.25">
      <c r="A256" s="31" t="s">
        <v>553</v>
      </c>
      <c r="B256" s="31">
        <v>27</v>
      </c>
      <c r="C256" s="3">
        <f>8.25+0.45</f>
        <v>8.6999999999999993</v>
      </c>
      <c r="D256" s="3">
        <v>23</v>
      </c>
      <c r="E256" s="31">
        <v>0</v>
      </c>
      <c r="F256" s="31">
        <f>14+11</f>
        <v>25</v>
      </c>
      <c r="G256" s="31">
        <v>5</v>
      </c>
      <c r="H256" s="31">
        <v>11.3</v>
      </c>
      <c r="I256" s="38" t="s">
        <v>554</v>
      </c>
      <c r="J256" s="3"/>
      <c r="K256" s="3"/>
      <c r="L256" s="3"/>
      <c r="M256" s="3"/>
    </row>
    <row r="257" spans="1:13" x14ac:dyDescent="0.25">
      <c r="A257" s="31" t="s">
        <v>555</v>
      </c>
      <c r="B257" s="31">
        <v>20.2</v>
      </c>
      <c r="C257" s="3">
        <f>2.9+5.9+1.6+0.9</f>
        <v>11.3</v>
      </c>
      <c r="D257" s="3">
        <v>18</v>
      </c>
      <c r="E257" s="31">
        <v>2.8</v>
      </c>
      <c r="F257" s="31">
        <v>17.100000000000001</v>
      </c>
      <c r="G257" s="31">
        <v>25.3</v>
      </c>
      <c r="H257" s="31">
        <v>5.3</v>
      </c>
      <c r="I257" s="38" t="s">
        <v>556</v>
      </c>
      <c r="J257" s="3"/>
      <c r="K257" s="3"/>
      <c r="L257" s="3"/>
      <c r="M257" s="3"/>
    </row>
    <row r="258" spans="1:13" x14ac:dyDescent="0.25">
      <c r="A258" s="31" t="s">
        <v>557</v>
      </c>
      <c r="B258" s="31">
        <v>37.06</v>
      </c>
      <c r="C258" s="3">
        <v>23.91</v>
      </c>
      <c r="D258" s="3">
        <v>9.42</v>
      </c>
      <c r="E258" s="31">
        <v>4.3499999999999996</v>
      </c>
      <c r="F258" s="31">
        <v>5.18</v>
      </c>
      <c r="G258" s="31">
        <v>15.94</v>
      </c>
      <c r="H258" s="31">
        <v>4.1399999999999997</v>
      </c>
      <c r="I258" s="38" t="s">
        <v>558</v>
      </c>
      <c r="J258" s="3"/>
      <c r="K258" s="3"/>
      <c r="L258" s="3"/>
      <c r="M258" s="3"/>
    </row>
    <row r="259" spans="1:13" x14ac:dyDescent="0.25">
      <c r="A259" s="32" t="s">
        <v>559</v>
      </c>
      <c r="B259" s="31">
        <v>16.53</v>
      </c>
      <c r="C259" s="3">
        <v>19.62</v>
      </c>
      <c r="D259" s="3">
        <v>23.8</v>
      </c>
      <c r="E259" s="31">
        <v>27.39</v>
      </c>
      <c r="F259" s="31">
        <v>1.89</v>
      </c>
      <c r="G259" s="31">
        <v>9.4600000000000009</v>
      </c>
      <c r="H259" s="31">
        <v>1.29</v>
      </c>
      <c r="I259" s="38" t="s">
        <v>560</v>
      </c>
      <c r="J259" s="3"/>
      <c r="K259" s="3"/>
      <c r="L259" s="3"/>
      <c r="M259" s="3"/>
    </row>
    <row r="260" spans="1:13" x14ac:dyDescent="0.25">
      <c r="A260" s="32" t="s">
        <v>561</v>
      </c>
      <c r="B260" s="31">
        <v>30.47</v>
      </c>
      <c r="C260" s="3">
        <v>26.17</v>
      </c>
      <c r="D260" s="3">
        <v>3.5</v>
      </c>
      <c r="E260" s="31">
        <v>1.9</v>
      </c>
      <c r="F260" s="31">
        <v>15.18</v>
      </c>
      <c r="G260" s="31">
        <v>15.58</v>
      </c>
      <c r="H260" s="31">
        <v>7.19</v>
      </c>
      <c r="I260" s="38" t="s">
        <v>562</v>
      </c>
      <c r="J260" s="3"/>
      <c r="K260" s="3"/>
      <c r="L260" s="3"/>
      <c r="M260" s="3"/>
    </row>
    <row r="261" spans="1:13" x14ac:dyDescent="0.25">
      <c r="A261" s="32" t="s">
        <v>563</v>
      </c>
      <c r="B261" s="31">
        <v>32.97</v>
      </c>
      <c r="C261" s="3">
        <v>28.05</v>
      </c>
      <c r="D261" s="3">
        <v>28.25</v>
      </c>
      <c r="E261" s="31">
        <v>0</v>
      </c>
      <c r="F261" s="31">
        <v>2.82</v>
      </c>
      <c r="G261" s="31">
        <v>2.88</v>
      </c>
      <c r="H261" s="31">
        <v>5.04</v>
      </c>
      <c r="I261" s="38" t="s">
        <v>564</v>
      </c>
      <c r="J261" s="3"/>
      <c r="K261" s="3"/>
      <c r="L261" s="3"/>
      <c r="M261" s="3"/>
    </row>
    <row r="262" spans="1:13" x14ac:dyDescent="0.25">
      <c r="A262" s="32" t="s">
        <v>565</v>
      </c>
      <c r="B262" s="31">
        <v>33.03</v>
      </c>
      <c r="C262" s="3">
        <v>22.88</v>
      </c>
      <c r="D262" s="3">
        <v>13.75</v>
      </c>
      <c r="E262" s="31">
        <v>0</v>
      </c>
      <c r="F262" s="31">
        <v>19.93</v>
      </c>
      <c r="G262" s="31">
        <v>4.6100000000000003</v>
      </c>
      <c r="H262" s="31">
        <v>5.81</v>
      </c>
      <c r="I262" s="38" t="s">
        <v>566</v>
      </c>
      <c r="J262" s="38" t="s">
        <v>567</v>
      </c>
      <c r="K262" s="3"/>
      <c r="L262" s="3"/>
      <c r="M262" s="3"/>
    </row>
    <row r="263" spans="1:13" x14ac:dyDescent="0.25">
      <c r="A263" s="32" t="s">
        <v>568</v>
      </c>
      <c r="B263" s="31">
        <v>35.299999999999997</v>
      </c>
      <c r="C263" s="3">
        <v>8.6999999999999993</v>
      </c>
      <c r="D263" s="3">
        <f>4+25.9</f>
        <v>29.9</v>
      </c>
      <c r="E263" s="31">
        <v>0</v>
      </c>
      <c r="F263" s="31">
        <v>16.100000000000001</v>
      </c>
      <c r="G263" s="31">
        <v>6.4</v>
      </c>
      <c r="H263" s="31">
        <v>3.6</v>
      </c>
      <c r="I263" s="38" t="s">
        <v>575</v>
      </c>
      <c r="J263" s="3"/>
      <c r="K263" s="3"/>
      <c r="L263" s="3"/>
      <c r="M263" s="3"/>
    </row>
    <row r="264" spans="1:13" x14ac:dyDescent="0.25">
      <c r="A264" s="31" t="s">
        <v>569</v>
      </c>
      <c r="B264" s="31">
        <v>30.47</v>
      </c>
      <c r="C264" s="3">
        <v>8.7899999999999991</v>
      </c>
      <c r="D264" s="3">
        <v>29.67</v>
      </c>
      <c r="E264" s="31">
        <v>0</v>
      </c>
      <c r="F264" s="31">
        <v>17.38</v>
      </c>
      <c r="G264" s="31">
        <v>10.99</v>
      </c>
      <c r="H264" s="31">
        <v>2.7</v>
      </c>
      <c r="I264" s="38" t="s">
        <v>575</v>
      </c>
      <c r="J264" s="3"/>
      <c r="K264" s="3"/>
      <c r="L264" s="3"/>
      <c r="M264" s="3"/>
    </row>
    <row r="265" spans="1:13" x14ac:dyDescent="0.25">
      <c r="A265" s="31" t="s">
        <v>570</v>
      </c>
      <c r="B265" s="31">
        <v>29.37</v>
      </c>
      <c r="C265" s="3">
        <v>9.59</v>
      </c>
      <c r="D265" s="3">
        <v>23.28</v>
      </c>
      <c r="E265" s="31">
        <v>0</v>
      </c>
      <c r="F265" s="31">
        <v>28.07</v>
      </c>
      <c r="G265" s="31">
        <v>8.69</v>
      </c>
      <c r="H265" s="31">
        <v>1</v>
      </c>
      <c r="I265" s="38" t="s">
        <v>575</v>
      </c>
      <c r="J265" s="3"/>
      <c r="K265" s="3"/>
      <c r="L265" s="3"/>
      <c r="M265" s="3"/>
    </row>
    <row r="266" spans="1:13" x14ac:dyDescent="0.25">
      <c r="A266" s="31" t="s">
        <v>571</v>
      </c>
      <c r="B266" s="31">
        <v>31.24</v>
      </c>
      <c r="C266" s="3">
        <v>6.29</v>
      </c>
      <c r="D266" s="3">
        <v>29.74</v>
      </c>
      <c r="E266" s="31">
        <v>0</v>
      </c>
      <c r="F266" s="31">
        <v>22.26</v>
      </c>
      <c r="G266" s="31">
        <v>8.3800000000000008</v>
      </c>
      <c r="H266" s="31">
        <v>2.1</v>
      </c>
      <c r="I266" s="38" t="s">
        <v>575</v>
      </c>
      <c r="J266" s="3"/>
      <c r="K266" s="3"/>
      <c r="L266" s="3"/>
      <c r="M266" s="3"/>
    </row>
    <row r="267" spans="1:13" x14ac:dyDescent="0.25">
      <c r="A267" s="31" t="s">
        <v>572</v>
      </c>
      <c r="B267" s="31">
        <v>31.2</v>
      </c>
      <c r="C267" s="3">
        <v>7.9</v>
      </c>
      <c r="D267" s="3">
        <f>1.3+17.7</f>
        <v>19</v>
      </c>
      <c r="E267" s="31">
        <v>0</v>
      </c>
      <c r="F267" s="31">
        <v>19.899999999999999</v>
      </c>
      <c r="G267" s="31">
        <v>20.8</v>
      </c>
      <c r="H267" s="31">
        <v>19.899999999999999</v>
      </c>
      <c r="I267" s="38" t="s">
        <v>575</v>
      </c>
      <c r="J267" s="3"/>
      <c r="K267" s="3"/>
      <c r="L267" s="3"/>
      <c r="M267" s="3"/>
    </row>
    <row r="268" spans="1:13" x14ac:dyDescent="0.25">
      <c r="A268" s="31" t="s">
        <v>573</v>
      </c>
      <c r="B268" s="31">
        <v>34.42</v>
      </c>
      <c r="C268" s="3">
        <v>10.16</v>
      </c>
      <c r="D268" s="3">
        <v>18.93</v>
      </c>
      <c r="E268" s="31">
        <v>0</v>
      </c>
      <c r="F268" s="31">
        <v>13.02</v>
      </c>
      <c r="G268" s="31">
        <v>16.86</v>
      </c>
      <c r="H268" s="31">
        <v>6.61</v>
      </c>
      <c r="I268" s="38" t="s">
        <v>575</v>
      </c>
      <c r="J268" s="3"/>
      <c r="K268" s="3"/>
      <c r="L268" s="3"/>
      <c r="M268" s="3"/>
    </row>
    <row r="269" spans="1:13" x14ac:dyDescent="0.25">
      <c r="A269" s="31" t="s">
        <v>574</v>
      </c>
      <c r="B269" s="31">
        <v>28.9</v>
      </c>
      <c r="C269" s="3">
        <v>7.1</v>
      </c>
      <c r="D269" s="3">
        <f>1.2+27</f>
        <v>28.2</v>
      </c>
      <c r="E269" s="31">
        <v>0</v>
      </c>
      <c r="F269" s="31">
        <v>18.7</v>
      </c>
      <c r="G269" s="31">
        <v>13.2</v>
      </c>
      <c r="H269" s="31">
        <v>3.9</v>
      </c>
      <c r="I269" s="38" t="s">
        <v>575</v>
      </c>
      <c r="J269" s="3"/>
      <c r="K269" s="3"/>
      <c r="L269" s="3"/>
      <c r="M269" s="3"/>
    </row>
    <row r="270" spans="1:13" x14ac:dyDescent="0.25">
      <c r="A270" s="31" t="s">
        <v>576</v>
      </c>
      <c r="B270" s="31">
        <v>27.5</v>
      </c>
      <c r="C270" s="3">
        <v>18.100000000000001</v>
      </c>
      <c r="D270" s="3">
        <v>10.4</v>
      </c>
      <c r="E270" s="31">
        <v>0</v>
      </c>
      <c r="F270" s="31">
        <f>11.8+23.2</f>
        <v>35</v>
      </c>
      <c r="G270" s="31">
        <v>6.3</v>
      </c>
      <c r="H270" s="31">
        <v>6.5</v>
      </c>
      <c r="I270" s="38" t="s">
        <v>580</v>
      </c>
      <c r="J270" s="3"/>
      <c r="K270" s="3"/>
      <c r="L270" s="3"/>
      <c r="M270" s="3"/>
    </row>
    <row r="271" spans="1:13" x14ac:dyDescent="0.25">
      <c r="A271" s="31" t="s">
        <v>577</v>
      </c>
      <c r="B271" s="31">
        <v>22.2</v>
      </c>
      <c r="C271" s="3">
        <v>14.3</v>
      </c>
      <c r="D271" s="3">
        <v>7.6</v>
      </c>
      <c r="E271" s="31">
        <v>0</v>
      </c>
      <c r="F271" s="31">
        <f>16.3+29.3</f>
        <v>45.6</v>
      </c>
      <c r="G271" s="31">
        <v>8</v>
      </c>
      <c r="H271" s="31">
        <v>7.2</v>
      </c>
      <c r="I271" s="38" t="s">
        <v>580</v>
      </c>
      <c r="J271" s="3"/>
      <c r="K271" s="3"/>
      <c r="L271" s="3"/>
      <c r="M271" s="3"/>
    </row>
    <row r="272" spans="1:13" x14ac:dyDescent="0.25">
      <c r="A272" s="31" t="s">
        <v>578</v>
      </c>
      <c r="B272" s="31">
        <v>25.6</v>
      </c>
      <c r="C272" s="3">
        <v>16.2</v>
      </c>
      <c r="D272" s="3">
        <v>9.4</v>
      </c>
      <c r="E272" s="31">
        <v>0</v>
      </c>
      <c r="F272" s="31">
        <f>12.9+23</f>
        <v>35.9</v>
      </c>
      <c r="G272" s="31">
        <v>7.6</v>
      </c>
      <c r="H272" s="31">
        <v>8.9</v>
      </c>
      <c r="I272" s="38" t="s">
        <v>580</v>
      </c>
      <c r="J272" s="3"/>
      <c r="K272" s="3"/>
      <c r="L272" s="3"/>
      <c r="M272" s="3"/>
    </row>
    <row r="273" spans="1:13" x14ac:dyDescent="0.25">
      <c r="A273" s="31" t="s">
        <v>579</v>
      </c>
      <c r="B273" s="31">
        <v>15.9</v>
      </c>
      <c r="C273" s="3">
        <v>10.9</v>
      </c>
      <c r="D273" s="3">
        <v>4.8</v>
      </c>
      <c r="E273" s="31">
        <v>0</v>
      </c>
      <c r="F273" s="31">
        <f>21.2+29.1</f>
        <v>50.3</v>
      </c>
      <c r="G273" s="31">
        <v>21.1</v>
      </c>
      <c r="H273" s="31">
        <v>11.5</v>
      </c>
      <c r="I273" s="38" t="s">
        <v>580</v>
      </c>
      <c r="J273" s="3"/>
      <c r="K273" s="3"/>
      <c r="L273" s="3"/>
      <c r="M273" s="3"/>
    </row>
    <row r="274" spans="1:13" x14ac:dyDescent="0.25">
      <c r="A274" s="31" t="s">
        <v>208</v>
      </c>
      <c r="B274" s="31">
        <v>39.5</v>
      </c>
      <c r="C274" s="3">
        <f>21.9+3.4+1.8+0.7</f>
        <v>27.799999999999997</v>
      </c>
      <c r="D274" s="3">
        <v>25.1</v>
      </c>
      <c r="E274" s="31">
        <v>0</v>
      </c>
      <c r="F274" s="31">
        <f>4.6+0.7</f>
        <v>5.3</v>
      </c>
      <c r="G274" s="31">
        <v>0.1</v>
      </c>
      <c r="H274" s="31">
        <v>2.2000000000000002</v>
      </c>
      <c r="I274" s="38" t="s">
        <v>581</v>
      </c>
      <c r="J274" s="3"/>
      <c r="K274" s="3"/>
      <c r="L274" s="3"/>
      <c r="M274" s="3"/>
    </row>
    <row r="275" spans="1:13" x14ac:dyDescent="0.25">
      <c r="A275" s="31" t="s">
        <v>57</v>
      </c>
      <c r="B275" s="31">
        <v>37.659999999999997</v>
      </c>
      <c r="C275" s="3">
        <v>21.7</v>
      </c>
      <c r="D275" s="3">
        <v>17.149999999999999</v>
      </c>
      <c r="E275" s="31">
        <v>0</v>
      </c>
      <c r="F275" s="31">
        <v>19.72</v>
      </c>
      <c r="G275" s="31">
        <v>2.78</v>
      </c>
      <c r="H275" s="31">
        <v>0.99</v>
      </c>
      <c r="I275" s="38" t="s">
        <v>582</v>
      </c>
      <c r="J275" s="3"/>
      <c r="K275" s="3"/>
      <c r="L275" s="3"/>
      <c r="M275" s="3"/>
    </row>
    <row r="276" spans="1:13" x14ac:dyDescent="0.25">
      <c r="A276" s="31" t="s">
        <v>303</v>
      </c>
      <c r="B276" s="31">
        <v>26.13</v>
      </c>
      <c r="C276" s="3">
        <v>48.05</v>
      </c>
      <c r="D276" s="3">
        <v>0.82</v>
      </c>
      <c r="E276" s="31">
        <v>0</v>
      </c>
      <c r="F276" s="31">
        <v>4.6100000000000003</v>
      </c>
      <c r="G276" s="31">
        <v>19.77</v>
      </c>
      <c r="H276" s="31">
        <v>0.61</v>
      </c>
      <c r="I276" s="38" t="s">
        <v>583</v>
      </c>
      <c r="J276" s="3"/>
      <c r="K276" s="3"/>
      <c r="L276" s="3"/>
      <c r="M276" s="3"/>
    </row>
    <row r="277" spans="1:13" x14ac:dyDescent="0.25">
      <c r="A277" s="31" t="s">
        <v>584</v>
      </c>
      <c r="B277" s="31">
        <v>39.28</v>
      </c>
      <c r="C277" s="3">
        <v>18.39</v>
      </c>
      <c r="D277" s="3">
        <v>19.649999999999999</v>
      </c>
      <c r="E277" s="31">
        <v>0</v>
      </c>
      <c r="F277" s="31">
        <v>12.34</v>
      </c>
      <c r="G277" s="31">
        <v>4.6100000000000003</v>
      </c>
      <c r="H277" s="31">
        <v>5.73</v>
      </c>
      <c r="I277" s="38" t="s">
        <v>585</v>
      </c>
      <c r="J277" s="3"/>
      <c r="K277" s="3"/>
      <c r="L277" s="3"/>
      <c r="M277" s="3"/>
    </row>
    <row r="278" spans="1:13" x14ac:dyDescent="0.25">
      <c r="A278" s="31" t="s">
        <v>586</v>
      </c>
      <c r="B278" s="31">
        <v>26.71</v>
      </c>
      <c r="C278" s="3">
        <v>23.87</v>
      </c>
      <c r="D278" s="3">
        <v>15.07</v>
      </c>
      <c r="E278" s="31">
        <v>0</v>
      </c>
      <c r="F278" s="31">
        <v>22.8</v>
      </c>
      <c r="G278" s="31">
        <v>6.36</v>
      </c>
      <c r="H278" s="31">
        <v>5.19</v>
      </c>
      <c r="I278" s="38" t="s">
        <v>588</v>
      </c>
      <c r="J278" s="3"/>
      <c r="K278" s="3"/>
      <c r="L278" s="3"/>
      <c r="M278" s="3"/>
    </row>
    <row r="279" spans="1:13" x14ac:dyDescent="0.25">
      <c r="A279" s="31" t="s">
        <v>587</v>
      </c>
      <c r="B279" s="31">
        <v>29.64</v>
      </c>
      <c r="C279" s="3">
        <v>23.95</v>
      </c>
      <c r="D279" s="3">
        <v>17.079999999999998</v>
      </c>
      <c r="E279" s="31">
        <v>0</v>
      </c>
      <c r="F279" s="31">
        <v>17.86</v>
      </c>
      <c r="G279" s="31">
        <v>6.28</v>
      </c>
      <c r="H279" s="31">
        <v>5.2</v>
      </c>
      <c r="I279" s="38" t="s">
        <v>588</v>
      </c>
      <c r="J279" s="3"/>
      <c r="K279" s="3"/>
      <c r="L279" s="3"/>
      <c r="M279" s="3"/>
    </row>
    <row r="280" spans="1:13" x14ac:dyDescent="0.25">
      <c r="A280" s="31" t="s">
        <v>228</v>
      </c>
      <c r="B280" s="31">
        <v>38.49</v>
      </c>
      <c r="C280" s="3">
        <v>26.2</v>
      </c>
      <c r="D280" s="3">
        <v>18.899999999999999</v>
      </c>
      <c r="E280" s="31">
        <v>0</v>
      </c>
      <c r="F280" s="31">
        <v>11.5</v>
      </c>
      <c r="G280" s="31">
        <v>3.67</v>
      </c>
      <c r="H280" s="31">
        <v>1.24</v>
      </c>
      <c r="I280" s="38" t="s">
        <v>589</v>
      </c>
      <c r="J280" s="3"/>
      <c r="K280" s="3"/>
      <c r="L280" s="3"/>
      <c r="M280" s="3"/>
    </row>
    <row r="281" spans="1:13" x14ac:dyDescent="0.25">
      <c r="A281" s="31" t="s">
        <v>590</v>
      </c>
      <c r="B281" s="31">
        <v>38.74</v>
      </c>
      <c r="C281" s="3">
        <v>24.16</v>
      </c>
      <c r="D281" s="3">
        <v>26.3</v>
      </c>
      <c r="E281" s="31">
        <v>0</v>
      </c>
      <c r="F281" s="31">
        <v>5.2</v>
      </c>
      <c r="G281" s="31">
        <v>3.36</v>
      </c>
      <c r="H281" s="31">
        <v>2.2400000000000002</v>
      </c>
      <c r="I281" s="38" t="s">
        <v>591</v>
      </c>
      <c r="J281" s="3"/>
      <c r="K281" s="3"/>
      <c r="L281" s="3"/>
      <c r="M281" s="3"/>
    </row>
    <row r="282" spans="1:13" x14ac:dyDescent="0.25">
      <c r="A282" s="31" t="s">
        <v>593</v>
      </c>
      <c r="B282" s="31">
        <v>32.340000000000003</v>
      </c>
      <c r="C282" s="3">
        <v>16.87</v>
      </c>
      <c r="D282" s="3">
        <v>18.36</v>
      </c>
      <c r="E282" s="31">
        <v>0</v>
      </c>
      <c r="F282" s="31">
        <v>23.38</v>
      </c>
      <c r="G282" s="31">
        <v>2.39</v>
      </c>
      <c r="H282" s="31">
        <v>6.65</v>
      </c>
      <c r="I282" s="38" t="s">
        <v>592</v>
      </c>
      <c r="J282" s="3"/>
      <c r="K282" s="3"/>
      <c r="L282" s="3"/>
      <c r="M282" s="3"/>
    </row>
    <row r="283" spans="1:13" x14ac:dyDescent="0.25">
      <c r="A283" s="31" t="s">
        <v>87</v>
      </c>
      <c r="B283" s="31">
        <v>33.89</v>
      </c>
      <c r="C283" s="3">
        <v>22.46</v>
      </c>
      <c r="D283" s="3">
        <v>15.23</v>
      </c>
      <c r="E283" s="31">
        <v>0</v>
      </c>
      <c r="F283" s="31">
        <v>13.19</v>
      </c>
      <c r="G283" s="31">
        <v>4.09</v>
      </c>
      <c r="H283" s="31">
        <v>11.15</v>
      </c>
      <c r="I283" s="38" t="s">
        <v>595</v>
      </c>
      <c r="J283" s="3"/>
      <c r="K283" s="3"/>
      <c r="L283" s="3"/>
      <c r="M283" s="3"/>
    </row>
    <row r="284" spans="1:13" x14ac:dyDescent="0.25">
      <c r="A284" s="31" t="s">
        <v>596</v>
      </c>
      <c r="B284" s="31">
        <v>60.2</v>
      </c>
      <c r="C284" s="3">
        <f>8.6+4</f>
        <v>12.6</v>
      </c>
      <c r="D284" s="3">
        <v>4.5999999999999996</v>
      </c>
      <c r="E284" s="31">
        <v>0</v>
      </c>
      <c r="F284" s="31">
        <v>9.9</v>
      </c>
      <c r="G284" s="31">
        <v>10.8</v>
      </c>
      <c r="H284" s="31">
        <v>1.4</v>
      </c>
      <c r="I284" s="38" t="s">
        <v>598</v>
      </c>
      <c r="J284" s="3"/>
      <c r="K284" s="3"/>
      <c r="L284" s="3"/>
      <c r="M284" s="3"/>
    </row>
    <row r="285" spans="1:13" x14ac:dyDescent="0.25">
      <c r="A285" s="31" t="s">
        <v>597</v>
      </c>
      <c r="B285" s="31">
        <v>57.69</v>
      </c>
      <c r="C285" s="3">
        <v>5.67</v>
      </c>
      <c r="D285" s="3">
        <v>4.55</v>
      </c>
      <c r="E285" s="31">
        <v>0</v>
      </c>
      <c r="F285" s="31">
        <v>12.96</v>
      </c>
      <c r="G285" s="31">
        <v>16.399999999999999</v>
      </c>
      <c r="H285" s="31">
        <v>2.73</v>
      </c>
      <c r="I285" s="38" t="s">
        <v>598</v>
      </c>
      <c r="J285" s="3"/>
      <c r="K285" s="3"/>
      <c r="L285" s="3"/>
      <c r="M285" s="3"/>
    </row>
    <row r="286" spans="1:13" x14ac:dyDescent="0.25">
      <c r="A286" s="31" t="s">
        <v>563</v>
      </c>
      <c r="B286" s="31">
        <v>33.68</v>
      </c>
      <c r="C286" s="3">
        <v>18.79</v>
      </c>
      <c r="D286" s="3">
        <v>14.89</v>
      </c>
      <c r="E286" s="31">
        <v>0</v>
      </c>
      <c r="F286" s="31">
        <v>22.79</v>
      </c>
      <c r="G286" s="31">
        <v>1.64</v>
      </c>
      <c r="H286" s="31">
        <v>8.2100000000000009</v>
      </c>
      <c r="I286" s="38" t="s">
        <v>599</v>
      </c>
      <c r="J286" s="3"/>
      <c r="K286" s="3"/>
      <c r="L286" s="3"/>
      <c r="M286" s="3"/>
    </row>
    <row r="287" spans="1:13" x14ac:dyDescent="0.25">
      <c r="A287" s="31" t="s">
        <v>600</v>
      </c>
      <c r="B287" s="31">
        <v>66.63</v>
      </c>
      <c r="C287" s="3">
        <v>17.45</v>
      </c>
      <c r="D287" s="3">
        <v>0.71</v>
      </c>
      <c r="E287" s="31">
        <v>0</v>
      </c>
      <c r="F287" s="31">
        <v>9.2899999999999991</v>
      </c>
      <c r="G287" s="31">
        <v>0</v>
      </c>
      <c r="H287" s="31">
        <v>5.92</v>
      </c>
      <c r="I287" s="38" t="s">
        <v>601</v>
      </c>
      <c r="J287" s="3"/>
      <c r="K287" s="3"/>
      <c r="L287" s="3"/>
      <c r="M287" s="3"/>
    </row>
    <row r="288" spans="1:13" x14ac:dyDescent="0.25">
      <c r="A288" s="31" t="s">
        <v>511</v>
      </c>
      <c r="B288" s="31">
        <v>40.54</v>
      </c>
      <c r="C288" s="3">
        <v>14.81</v>
      </c>
      <c r="D288" s="3">
        <v>31.73</v>
      </c>
      <c r="E288" s="31">
        <v>0</v>
      </c>
      <c r="F288" s="31">
        <v>12.41</v>
      </c>
      <c r="G288" s="31">
        <v>0</v>
      </c>
      <c r="H288" s="31">
        <v>0.5</v>
      </c>
      <c r="I288" s="38" t="s">
        <v>602</v>
      </c>
      <c r="J288" s="3"/>
      <c r="K288" s="3"/>
      <c r="L288" s="3"/>
      <c r="M288" s="3"/>
    </row>
    <row r="289" spans="1:13" x14ac:dyDescent="0.25">
      <c r="A289" s="31" t="s">
        <v>603</v>
      </c>
      <c r="B289" s="31">
        <v>14.4</v>
      </c>
      <c r="C289" s="3">
        <v>10.6</v>
      </c>
      <c r="D289" s="3">
        <v>50.6</v>
      </c>
      <c r="E289" s="31">
        <v>0</v>
      </c>
      <c r="F289" s="31">
        <v>18.329999999999998</v>
      </c>
      <c r="G289" s="31">
        <v>3.81</v>
      </c>
      <c r="H289" s="31">
        <v>2.2599999999999998</v>
      </c>
      <c r="I289" s="38" t="s">
        <v>604</v>
      </c>
      <c r="J289" s="3"/>
      <c r="K289" s="3"/>
      <c r="L289" s="3"/>
      <c r="M289" s="3"/>
    </row>
    <row r="290" spans="1:13" x14ac:dyDescent="0.25">
      <c r="A290" s="31" t="s">
        <v>605</v>
      </c>
      <c r="B290" s="31">
        <v>34.85</v>
      </c>
      <c r="C290" s="3">
        <v>25.94</v>
      </c>
      <c r="D290" s="3">
        <v>16.440000000000001</v>
      </c>
      <c r="E290" s="31">
        <v>1.68</v>
      </c>
      <c r="F290" s="31">
        <v>7.43</v>
      </c>
      <c r="G290" s="31">
        <v>10.4</v>
      </c>
      <c r="H290" s="31">
        <v>3.27</v>
      </c>
      <c r="I290" s="38" t="s">
        <v>607</v>
      </c>
      <c r="J290" s="3"/>
      <c r="K290" s="3"/>
      <c r="L290" s="3"/>
      <c r="M290" s="3"/>
    </row>
    <row r="291" spans="1:13" x14ac:dyDescent="0.25">
      <c r="A291" s="31" t="s">
        <v>116</v>
      </c>
      <c r="B291" s="31">
        <v>44.47</v>
      </c>
      <c r="C291" s="3">
        <v>19.07</v>
      </c>
      <c r="D291" s="3">
        <v>16.899999999999999</v>
      </c>
      <c r="E291" s="31">
        <v>5.93</v>
      </c>
      <c r="F291" s="31">
        <v>3.06</v>
      </c>
      <c r="G291" s="31">
        <v>7.21</v>
      </c>
      <c r="H291" s="31">
        <v>3.36</v>
      </c>
      <c r="I291" s="38" t="s">
        <v>607</v>
      </c>
      <c r="J291" s="38" t="s">
        <v>608</v>
      </c>
      <c r="K291" s="3"/>
      <c r="L291" s="3"/>
      <c r="M291" s="3"/>
    </row>
    <row r="292" spans="1:13" x14ac:dyDescent="0.25">
      <c r="A292" s="31" t="s">
        <v>606</v>
      </c>
      <c r="B292" s="31">
        <v>41.79</v>
      </c>
      <c r="C292" s="3">
        <v>13.73</v>
      </c>
      <c r="D292" s="3">
        <v>14.23</v>
      </c>
      <c r="E292" s="31">
        <v>5.57</v>
      </c>
      <c r="F292" s="31">
        <v>1.69</v>
      </c>
      <c r="G292" s="31">
        <v>18.41</v>
      </c>
      <c r="H292" s="31">
        <v>4.58</v>
      </c>
      <c r="I292" s="38" t="s">
        <v>607</v>
      </c>
      <c r="J292" s="3"/>
      <c r="K292" s="3"/>
      <c r="L292" s="3"/>
      <c r="M292" s="3"/>
    </row>
    <row r="293" spans="1:13" x14ac:dyDescent="0.25">
      <c r="A293" s="31" t="s">
        <v>311</v>
      </c>
      <c r="B293" s="31">
        <v>34.340000000000003</v>
      </c>
      <c r="C293" s="3">
        <v>23.29</v>
      </c>
      <c r="D293" s="3">
        <v>24.2</v>
      </c>
      <c r="E293" s="31">
        <v>0</v>
      </c>
      <c r="F293" s="31">
        <v>8.35</v>
      </c>
      <c r="G293" s="31">
        <v>2.69</v>
      </c>
      <c r="H293" s="31">
        <v>7.13</v>
      </c>
      <c r="I293" s="38" t="s">
        <v>609</v>
      </c>
      <c r="J293" s="3"/>
      <c r="K293" s="3"/>
      <c r="L293" s="3"/>
      <c r="M293" s="3"/>
    </row>
    <row r="294" spans="1:13" x14ac:dyDescent="0.25">
      <c r="A294" s="31" t="s">
        <v>610</v>
      </c>
      <c r="B294" s="31">
        <v>44.2</v>
      </c>
      <c r="C294" s="3">
        <v>25.13</v>
      </c>
      <c r="D294" s="3">
        <v>22.03</v>
      </c>
      <c r="E294" s="31">
        <v>0</v>
      </c>
      <c r="F294" s="31">
        <v>4.87</v>
      </c>
      <c r="G294" s="31">
        <v>1.71</v>
      </c>
      <c r="H294" s="31">
        <v>2.06</v>
      </c>
      <c r="I294" s="38" t="s">
        <v>611</v>
      </c>
      <c r="J294" s="3"/>
      <c r="K294" s="3"/>
      <c r="L294" s="3"/>
      <c r="M294" s="3"/>
    </row>
    <row r="295" spans="1:13" x14ac:dyDescent="0.25">
      <c r="A295" s="31" t="s">
        <v>613</v>
      </c>
      <c r="B295" s="31">
        <v>46</v>
      </c>
      <c r="C295" s="3">
        <f>22.3+1.2+0.3+0.2</f>
        <v>24</v>
      </c>
      <c r="D295" s="3">
        <v>24.9</v>
      </c>
      <c r="E295" s="31">
        <v>0</v>
      </c>
      <c r="F295" s="31">
        <v>0.46</v>
      </c>
      <c r="G295" s="31">
        <f>0.454*6.25</f>
        <v>2.8374999999999999</v>
      </c>
      <c r="H295" s="31">
        <v>1.8</v>
      </c>
      <c r="I295" s="38" t="s">
        <v>612</v>
      </c>
      <c r="J295" s="3"/>
      <c r="K295" s="3"/>
      <c r="L295" s="3"/>
      <c r="M295" s="3"/>
    </row>
    <row r="296" spans="1:13" x14ac:dyDescent="0.25">
      <c r="A296" s="31" t="s">
        <v>208</v>
      </c>
      <c r="B296" s="31">
        <v>43.49</v>
      </c>
      <c r="C296" s="3">
        <f>22.68+2.69+1.54</f>
        <v>26.91</v>
      </c>
      <c r="D296" s="3">
        <f>20.75+1.9</f>
        <v>22.65</v>
      </c>
      <c r="E296" s="31">
        <v>0</v>
      </c>
      <c r="F296" s="31">
        <v>4.09</v>
      </c>
      <c r="G296" s="31">
        <v>1.45</v>
      </c>
      <c r="H296" s="31">
        <v>1.41</v>
      </c>
      <c r="I296" s="38" t="s">
        <v>615</v>
      </c>
      <c r="J296" s="3"/>
      <c r="K296" s="3"/>
      <c r="L296" s="3"/>
      <c r="M296" s="3"/>
    </row>
    <row r="297" spans="1:13" x14ac:dyDescent="0.25">
      <c r="A297" s="31" t="s">
        <v>614</v>
      </c>
      <c r="B297" s="31">
        <v>37.76</v>
      </c>
      <c r="C297" s="3">
        <f>23.55+4.48+0.19</f>
        <v>28.220000000000002</v>
      </c>
      <c r="D297" s="3">
        <f>21.44+2.95</f>
        <v>24.39</v>
      </c>
      <c r="E297" s="31">
        <v>0</v>
      </c>
      <c r="F297" s="31">
        <v>9.35</v>
      </c>
      <c r="G297" s="31">
        <v>0</v>
      </c>
      <c r="H297" s="31">
        <v>0.28000000000000003</v>
      </c>
      <c r="I297" s="38" t="s">
        <v>615</v>
      </c>
      <c r="J297" s="3"/>
      <c r="K297" s="3"/>
      <c r="L297" s="3"/>
      <c r="M297" s="3"/>
    </row>
    <row r="298" spans="1:13" x14ac:dyDescent="0.25">
      <c r="A298" s="31" t="s">
        <v>616</v>
      </c>
      <c r="B298" s="31">
        <v>60.34</v>
      </c>
      <c r="C298" s="3">
        <v>11.52</v>
      </c>
      <c r="D298" s="3">
        <v>7.01</v>
      </c>
      <c r="E298" s="31">
        <v>0</v>
      </c>
      <c r="F298" s="31">
        <v>2.98</v>
      </c>
      <c r="G298" s="31">
        <v>16.25</v>
      </c>
      <c r="H298" s="31">
        <v>1.91</v>
      </c>
      <c r="I298" s="38" t="s">
        <v>618</v>
      </c>
      <c r="J298" s="3"/>
      <c r="K298" s="3"/>
      <c r="L298" s="3"/>
      <c r="M298" s="3"/>
    </row>
    <row r="299" spans="1:13" x14ac:dyDescent="0.25">
      <c r="A299" s="31" t="s">
        <v>617</v>
      </c>
      <c r="B299" s="31">
        <v>58.09</v>
      </c>
      <c r="C299" s="3">
        <v>10.3</v>
      </c>
      <c r="D299" s="3">
        <v>10.220000000000001</v>
      </c>
      <c r="E299" s="31">
        <v>0</v>
      </c>
      <c r="F299" s="31">
        <v>3.55</v>
      </c>
      <c r="G299" s="31">
        <v>16.440000000000001</v>
      </c>
      <c r="H299" s="31">
        <v>1.41</v>
      </c>
      <c r="I299" s="38" t="s">
        <v>618</v>
      </c>
      <c r="J299" s="3"/>
      <c r="K299" s="3"/>
      <c r="L299" s="3"/>
      <c r="M299" s="3"/>
    </row>
    <row r="300" spans="1:13" x14ac:dyDescent="0.25">
      <c r="A300" s="31" t="s">
        <v>87</v>
      </c>
      <c r="B300" s="31">
        <v>36.1</v>
      </c>
      <c r="C300" s="3">
        <f>21.4+3.5+1.8+2.5+3.2</f>
        <v>32.4</v>
      </c>
      <c r="D300" s="3">
        <v>17.2</v>
      </c>
      <c r="E300" s="31">
        <v>0</v>
      </c>
      <c r="F300" s="31">
        <v>3.2</v>
      </c>
      <c r="G300" s="31">
        <v>4</v>
      </c>
      <c r="H300" s="31">
        <v>7.1</v>
      </c>
      <c r="I300" s="38" t="s">
        <v>619</v>
      </c>
      <c r="J300" s="3"/>
      <c r="K300" s="3"/>
      <c r="L300" s="3"/>
      <c r="M300" s="3"/>
    </row>
    <row r="301" spans="1:13" x14ac:dyDescent="0.25">
      <c r="A301" s="31" t="s">
        <v>624</v>
      </c>
      <c r="B301" s="31">
        <v>27.77</v>
      </c>
      <c r="C301" s="3">
        <v>29.08</v>
      </c>
      <c r="D301" s="3">
        <v>19.79</v>
      </c>
      <c r="E301" s="31">
        <v>0</v>
      </c>
      <c r="F301" s="31">
        <v>16.87</v>
      </c>
      <c r="G301" s="31">
        <v>3.33</v>
      </c>
      <c r="H301" s="31">
        <v>3.16</v>
      </c>
      <c r="I301" s="38" t="s">
        <v>620</v>
      </c>
      <c r="J301" s="3"/>
      <c r="K301" s="3"/>
      <c r="L301" s="3"/>
      <c r="M301" s="3"/>
    </row>
    <row r="302" spans="1:13" x14ac:dyDescent="0.25">
      <c r="A302" s="31" t="s">
        <v>622</v>
      </c>
      <c r="B302" s="31">
        <v>40.700000000000003</v>
      </c>
      <c r="C302" s="3">
        <v>23.23</v>
      </c>
      <c r="D302" s="3">
        <v>33.92</v>
      </c>
      <c r="E302" s="31">
        <v>0</v>
      </c>
      <c r="F302" s="31">
        <v>1.54</v>
      </c>
      <c r="G302" s="31">
        <v>0.31</v>
      </c>
      <c r="H302" s="31">
        <v>0.31</v>
      </c>
      <c r="I302" s="38" t="s">
        <v>621</v>
      </c>
      <c r="J302" s="3"/>
      <c r="K302" s="3"/>
      <c r="L302" s="3"/>
      <c r="M302" s="3"/>
    </row>
    <row r="303" spans="1:13" x14ac:dyDescent="0.25">
      <c r="A303" s="31" t="s">
        <v>623</v>
      </c>
      <c r="B303" s="31">
        <v>31.97</v>
      </c>
      <c r="C303" s="3">
        <v>27.25</v>
      </c>
      <c r="D303" s="3">
        <v>30.53</v>
      </c>
      <c r="E303" s="31">
        <v>0</v>
      </c>
      <c r="F303" s="31">
        <v>4.92</v>
      </c>
      <c r="G303" s="31">
        <v>2.66</v>
      </c>
      <c r="H303" s="31">
        <v>2.66</v>
      </c>
      <c r="I303" s="38" t="s">
        <v>621</v>
      </c>
      <c r="J303" s="3"/>
      <c r="K303" s="3"/>
      <c r="L303" s="3"/>
      <c r="M303" s="3"/>
    </row>
    <row r="304" spans="1:13" x14ac:dyDescent="0.25">
      <c r="A304" s="31" t="s">
        <v>625</v>
      </c>
      <c r="B304" s="31">
        <v>35.880000000000003</v>
      </c>
      <c r="C304" s="3">
        <v>30.23</v>
      </c>
      <c r="D304" s="3">
        <v>21.41</v>
      </c>
      <c r="E304" s="31">
        <v>0</v>
      </c>
      <c r="F304" s="31">
        <v>3.17</v>
      </c>
      <c r="G304" s="31">
        <v>3.96</v>
      </c>
      <c r="H304" s="31">
        <v>5.35</v>
      </c>
      <c r="I304" s="38" t="s">
        <v>621</v>
      </c>
      <c r="J304" s="38" t="s">
        <v>626</v>
      </c>
      <c r="K304" s="3"/>
      <c r="L304" s="3"/>
      <c r="M304" s="3"/>
    </row>
    <row r="305" spans="1:13" x14ac:dyDescent="0.25">
      <c r="A305" s="31" t="s">
        <v>87</v>
      </c>
      <c r="B305" s="31">
        <v>35.04</v>
      </c>
      <c r="C305" s="3">
        <v>28.46</v>
      </c>
      <c r="D305" s="3">
        <v>18.010000000000002</v>
      </c>
      <c r="E305" s="31">
        <v>0</v>
      </c>
      <c r="F305" s="31">
        <v>10.65</v>
      </c>
      <c r="G305" s="31">
        <v>2.0299999999999998</v>
      </c>
      <c r="H305" s="31">
        <v>5.81</v>
      </c>
      <c r="I305" s="38" t="s">
        <v>627</v>
      </c>
      <c r="J305" s="3"/>
      <c r="K305" s="3"/>
      <c r="L305" s="3"/>
      <c r="M305" s="3"/>
    </row>
    <row r="306" spans="1:13" x14ac:dyDescent="0.25">
      <c r="A306" s="31" t="s">
        <v>87</v>
      </c>
      <c r="B306" s="31">
        <v>34.4</v>
      </c>
      <c r="C306" s="3">
        <f>22.4+4.2+0.61+1.4+3.8</f>
        <v>32.409999999999997</v>
      </c>
      <c r="D306" s="3">
        <v>11</v>
      </c>
      <c r="E306" s="31">
        <v>0</v>
      </c>
      <c r="F306" s="31">
        <v>13.79</v>
      </c>
      <c r="G306" s="31">
        <v>2.2999999999999998</v>
      </c>
      <c r="H306" s="31">
        <v>6.1</v>
      </c>
      <c r="I306" s="38" t="s">
        <v>628</v>
      </c>
      <c r="J306" s="3"/>
      <c r="K306" s="3"/>
      <c r="L306" s="3"/>
      <c r="M306" s="3"/>
    </row>
    <row r="307" spans="1:13" x14ac:dyDescent="0.25">
      <c r="A307" s="31" t="s">
        <v>563</v>
      </c>
      <c r="B307" s="31">
        <v>38.49</v>
      </c>
      <c r="C307" s="3">
        <v>19.760000000000002</v>
      </c>
      <c r="D307" s="3">
        <v>26.88</v>
      </c>
      <c r="E307" s="31">
        <v>0</v>
      </c>
      <c r="F307" s="31">
        <v>5.8</v>
      </c>
      <c r="G307" s="31">
        <v>1.63</v>
      </c>
      <c r="H307" s="31">
        <v>7.43</v>
      </c>
      <c r="I307" s="38" t="s">
        <v>629</v>
      </c>
      <c r="J307" s="3"/>
      <c r="K307" s="3"/>
      <c r="L307" s="3"/>
      <c r="M307" s="3"/>
    </row>
    <row r="308" spans="1:13" x14ac:dyDescent="0.25">
      <c r="A308" s="31" t="s">
        <v>57</v>
      </c>
      <c r="B308" s="31">
        <v>38.119999999999997</v>
      </c>
      <c r="C308" s="3">
        <v>26.16</v>
      </c>
      <c r="D308" s="3">
        <v>19.11</v>
      </c>
      <c r="E308" s="31">
        <v>0</v>
      </c>
      <c r="F308" s="31">
        <v>11.18</v>
      </c>
      <c r="G308" s="31">
        <v>2.83</v>
      </c>
      <c r="H308" s="31">
        <v>2.6</v>
      </c>
      <c r="I308" s="38" t="s">
        <v>630</v>
      </c>
      <c r="J308" s="3"/>
      <c r="K308" s="3"/>
      <c r="L308" s="3"/>
      <c r="M308" s="3"/>
    </row>
    <row r="309" spans="1:13" x14ac:dyDescent="0.25">
      <c r="A309" s="31" t="s">
        <v>563</v>
      </c>
      <c r="B309" s="31">
        <v>37.880000000000003</v>
      </c>
      <c r="C309" s="3">
        <v>23.36</v>
      </c>
      <c r="D309" s="3">
        <v>18.98</v>
      </c>
      <c r="E309" s="31">
        <v>0</v>
      </c>
      <c r="F309" s="31">
        <v>10.87</v>
      </c>
      <c r="G309" s="31">
        <v>1.6</v>
      </c>
      <c r="H309" s="31">
        <v>7.31</v>
      </c>
      <c r="I309" s="38" t="s">
        <v>630</v>
      </c>
      <c r="J309" s="3"/>
      <c r="K309" s="3"/>
      <c r="L309" s="3"/>
      <c r="M309" s="3"/>
    </row>
    <row r="310" spans="1:13" x14ac:dyDescent="0.25">
      <c r="A310" s="31" t="s">
        <v>194</v>
      </c>
      <c r="B310" s="31">
        <v>39.619999999999997</v>
      </c>
      <c r="C310" s="3">
        <v>24.02</v>
      </c>
      <c r="D310" s="3">
        <v>16.38</v>
      </c>
      <c r="E310" s="31">
        <v>0</v>
      </c>
      <c r="F310" s="31">
        <v>9.9700000000000006</v>
      </c>
      <c r="G310" s="31">
        <v>4.3499999999999996</v>
      </c>
      <c r="H310" s="31">
        <v>5.67</v>
      </c>
      <c r="I310" s="38" t="s">
        <v>630</v>
      </c>
      <c r="J310" s="3"/>
      <c r="K310" s="3"/>
      <c r="L310" s="3"/>
      <c r="M310" s="3"/>
    </row>
    <row r="311" spans="1:13" x14ac:dyDescent="0.25">
      <c r="A311" s="31" t="s">
        <v>226</v>
      </c>
      <c r="B311" s="31">
        <v>29</v>
      </c>
      <c r="C311" s="3">
        <f>22.1+10.7</f>
        <v>32.799999999999997</v>
      </c>
      <c r="D311" s="3">
        <v>8.9</v>
      </c>
      <c r="E311" s="31">
        <v>0</v>
      </c>
      <c r="F311" s="31">
        <v>3.5</v>
      </c>
      <c r="G311" s="31">
        <v>18.899999999999999</v>
      </c>
      <c r="H311" s="31">
        <v>6.9</v>
      </c>
      <c r="I311" s="38" t="s">
        <v>631</v>
      </c>
      <c r="J311" s="3"/>
      <c r="K311" s="3"/>
      <c r="L311" s="3"/>
      <c r="M311" s="3"/>
    </row>
    <row r="312" spans="1:13" x14ac:dyDescent="0.25">
      <c r="A312" s="31" t="s">
        <v>503</v>
      </c>
      <c r="B312" s="31">
        <v>21.9</v>
      </c>
      <c r="C312" s="3">
        <f>23.2+13.2</f>
        <v>36.4</v>
      </c>
      <c r="D312" s="3">
        <v>9.5</v>
      </c>
      <c r="E312" s="31">
        <v>0</v>
      </c>
      <c r="F312" s="31">
        <v>5</v>
      </c>
      <c r="G312" s="31">
        <v>22.4</v>
      </c>
      <c r="H312" s="31">
        <v>4.8</v>
      </c>
      <c r="I312" s="38" t="s">
        <v>631</v>
      </c>
      <c r="J312" s="3"/>
      <c r="K312" s="3"/>
      <c r="L312" s="3"/>
      <c r="M312" s="3"/>
    </row>
    <row r="313" spans="1:13" x14ac:dyDescent="0.25">
      <c r="A313" s="34"/>
      <c r="B313" s="34"/>
      <c r="E313" s="34"/>
      <c r="G313" s="34"/>
      <c r="H313" s="34"/>
      <c r="I313" s="35"/>
    </row>
    <row r="314" spans="1:13" x14ac:dyDescent="0.25">
      <c r="A314" s="34"/>
      <c r="B314" s="34"/>
      <c r="E314" s="34"/>
      <c r="F314" s="34"/>
      <c r="G314" s="34"/>
      <c r="H314" s="34"/>
      <c r="I314" s="35"/>
    </row>
    <row r="315" spans="1:13" x14ac:dyDescent="0.25">
      <c r="A315" s="34"/>
      <c r="B315" s="34"/>
      <c r="E315" s="34"/>
      <c r="F315" s="34"/>
      <c r="G315" s="34"/>
      <c r="H315" s="34"/>
      <c r="I315" s="35"/>
    </row>
    <row r="316" spans="1:13" x14ac:dyDescent="0.25">
      <c r="A316" s="34"/>
      <c r="B316" s="34"/>
      <c r="E316" s="34"/>
      <c r="F316" s="34"/>
      <c r="G316" s="34"/>
      <c r="H316" s="34"/>
      <c r="I316" s="35"/>
    </row>
    <row r="319" spans="1:13" x14ac:dyDescent="0.25">
      <c r="B319" s="34"/>
      <c r="E319" s="34"/>
      <c r="F319" s="34"/>
      <c r="G319" s="34"/>
      <c r="H319" s="34"/>
      <c r="I319" s="34"/>
    </row>
    <row r="323" spans="1:8" x14ac:dyDescent="0.25">
      <c r="A323" s="35"/>
    </row>
    <row r="324" spans="1:8" x14ac:dyDescent="0.25">
      <c r="A324" s="36"/>
    </row>
    <row r="327" spans="1:8" x14ac:dyDescent="0.25">
      <c r="A327" s="37"/>
      <c r="B327" s="34"/>
      <c r="E327" s="34"/>
      <c r="G327" s="34"/>
      <c r="H327" s="34"/>
    </row>
    <row r="328" spans="1:8" x14ac:dyDescent="0.25">
      <c r="B328" s="34"/>
      <c r="E328" s="36"/>
      <c r="F328" s="36"/>
      <c r="G328" s="34"/>
      <c r="H328" s="34"/>
    </row>
    <row r="329" spans="1:8" x14ac:dyDescent="0.25">
      <c r="B329" s="34"/>
      <c r="E329" s="34"/>
      <c r="G329" s="34"/>
      <c r="H329" s="34"/>
    </row>
    <row r="353" spans="1:1" x14ac:dyDescent="0.25">
      <c r="A353" s="35"/>
    </row>
    <row r="357" spans="1:1" x14ac:dyDescent="0.25">
      <c r="A357" s="35"/>
    </row>
    <row r="359" spans="1:1" x14ac:dyDescent="0.25">
      <c r="A359" s="35"/>
    </row>
    <row r="360" spans="1:1" x14ac:dyDescent="0.25">
      <c r="A360" s="35"/>
    </row>
    <row r="361" spans="1:1" x14ac:dyDescent="0.25">
      <c r="A361" s="35"/>
    </row>
    <row r="362" spans="1:1" x14ac:dyDescent="0.25">
      <c r="A362" s="35"/>
    </row>
    <row r="363" spans="1:1" x14ac:dyDescent="0.25">
      <c r="A363" s="35"/>
    </row>
    <row r="366" spans="1:1" x14ac:dyDescent="0.25">
      <c r="A366" s="35"/>
    </row>
  </sheetData>
  <autoFilter ref="A1:A362" xr:uid="{C8F4D668-9CCB-4DEA-8731-95DF937CF8DE}"/>
  <phoneticPr fontId="3" type="noConversion"/>
  <hyperlinks>
    <hyperlink ref="I2" r:id="rId1" xr:uid="{BE08EB13-70F7-4079-9645-16DDFC36EF03}"/>
    <hyperlink ref="I4" r:id="rId2" xr:uid="{DE2CD215-2326-4E2C-98C1-F4C344DE5E94}"/>
    <hyperlink ref="I5" r:id="rId3" xr:uid="{AB975804-85BF-45DE-8476-5874C0003F78}"/>
    <hyperlink ref="I6" r:id="rId4" xr:uid="{1A83E75E-EB17-4790-AF88-095093754E9D}"/>
    <hyperlink ref="I7" r:id="rId5" xr:uid="{1AB5F7C0-B554-465D-ABC0-B5C8BD6EA5A2}"/>
    <hyperlink ref="I12" r:id="rId6" xr:uid="{70A829FD-0A3B-474F-BD6C-DBFDCBFCA124}"/>
    <hyperlink ref="I14" r:id="rId7" xr:uid="{E528FADD-864C-42B1-BEC3-32C3D67960E5}"/>
    <hyperlink ref="J14" r:id="rId8" xr:uid="{E75C090E-B7C3-4A28-90BF-E9607180DA58}"/>
    <hyperlink ref="I17" r:id="rId9" xr:uid="{13EE773D-F4D8-4FDE-809A-1EC4044549F3}"/>
    <hyperlink ref="I23" r:id="rId10" xr:uid="{09CFE53B-FE1F-4844-9E5A-EF05D5AB7934}"/>
    <hyperlink ref="I26" r:id="rId11" xr:uid="{53F2DF28-3A90-4FDD-860A-0F69DD817B48}"/>
    <hyperlink ref="I25" r:id="rId12" xr:uid="{FC721882-D174-4904-834B-47465BFECE21}"/>
    <hyperlink ref="J25" r:id="rId13" xr:uid="{70B85BEC-96F9-450A-92F8-7EBC69EC606B}"/>
    <hyperlink ref="I27" r:id="rId14" xr:uid="{ADB29146-06B8-4967-B636-2B2DA216566C}"/>
    <hyperlink ref="I28" r:id="rId15" xr:uid="{B46F5FC0-3BBF-47CB-90B3-52157102BF95}"/>
    <hyperlink ref="J28" r:id="rId16" xr:uid="{B327E6D9-D52A-43DB-9EA6-06354B72EFA3}"/>
    <hyperlink ref="K28" r:id="rId17" xr:uid="{164F0C8A-DABB-445D-A1B6-80B4DF1A709E}"/>
    <hyperlink ref="L28" r:id="rId18" xr:uid="{617133B8-2292-4986-97AF-47DC11FF2EEF}"/>
    <hyperlink ref="I29" r:id="rId19" xr:uid="{A6CB7ED1-73DA-45F0-BEA3-B23655A136EC}"/>
    <hyperlink ref="I40" r:id="rId20" xr:uid="{D632BE11-87B9-4ED8-A3FC-B59BE038CDB7}"/>
    <hyperlink ref="J40" r:id="rId21" xr:uid="{21661D1A-1330-4E32-B7EC-E1CD68C3D9C2}"/>
    <hyperlink ref="I41" r:id="rId22" xr:uid="{7BB40CA1-0777-46C9-A0CB-64B96E7E2AD5}"/>
    <hyperlink ref="J41" r:id="rId23" xr:uid="{F247D5D1-CEE7-405B-B5C8-B09EA1EB23E4}"/>
    <hyperlink ref="I42" r:id="rId24" display="https://doi.org/10.1016/j.biortech.2018.12.1194" xr:uid="{C15DEDD9-0709-4AAC-AC67-352FAF2C8455}"/>
    <hyperlink ref="I43" r:id="rId25" xr:uid="{BEF03CFB-6E9F-4263-AC0F-CF75510A0F21}"/>
    <hyperlink ref="I44" r:id="rId26" xr:uid="{1A1897CA-9AA6-4304-8A2A-EC5C254BC3E0}"/>
    <hyperlink ref="I45" r:id="rId27" xr:uid="{2B15F639-E3DA-4BC9-811D-D1D6C602F370}"/>
    <hyperlink ref="I46" r:id="rId28" xr:uid="{71767EB2-49AB-47E6-8FD2-9FECD6C987AF}"/>
    <hyperlink ref="J46" r:id="rId29" tooltip="Persistent link using digital object identifier" xr:uid="{3EAE01FC-3230-4692-8811-17F95D835F4C}"/>
    <hyperlink ref="I50" r:id="rId30" xr:uid="{0F0EA8BA-AF60-4484-BB1A-716B17A84C90}"/>
    <hyperlink ref="I47" r:id="rId31" xr:uid="{5ED28B33-3C6F-47ED-8D56-A09F6FEAB26E}"/>
    <hyperlink ref="I49" r:id="rId32" xr:uid="{7E780C4C-3255-48A3-B3B3-FFF0CD7AE177}"/>
    <hyperlink ref="I48" r:id="rId33" xr:uid="{12E22C97-B21B-4B89-89BF-4AEE25E1283F}"/>
    <hyperlink ref="I58" r:id="rId34" xr:uid="{C0F8F33B-30B1-4CAC-B42E-E28EF1C6F744}"/>
    <hyperlink ref="I59" r:id="rId35" xr:uid="{2D0AD7FC-C517-4F2E-A55F-CCC537B6A288}"/>
    <hyperlink ref="I60" r:id="rId36" tooltip="Persistent link using digital object identifier" xr:uid="{459353A1-73C3-4C93-A1CA-49AB3208C14D}"/>
    <hyperlink ref="I61" r:id="rId37" tooltip="Persistent link using digital object identifier" xr:uid="{6672E99E-FAB1-46BC-AE6B-BB3B62745DC8}"/>
    <hyperlink ref="I62" r:id="rId38" tooltip="Persistent link using digital object identifier" xr:uid="{A46305C4-153B-4DA1-86F0-2C5216DCF3F8}"/>
    <hyperlink ref="J62" r:id="rId39" tooltip="Persistent link using digital object identifier" xr:uid="{6F78EFE7-93F0-43CF-A2E4-4A7CAF33CB04}"/>
    <hyperlink ref="J63" r:id="rId40" tooltip="Persistent link using digital object identifier" xr:uid="{EF1D8C53-A53A-489A-B640-934A21F00DA8}"/>
    <hyperlink ref="I63" r:id="rId41" tooltip="Persistent link using digital object identifier" xr:uid="{EE6306E8-2F10-484B-8EDE-EFD783554524}"/>
    <hyperlink ref="I64" r:id="rId42" tooltip="Persistent link using digital object identifier" xr:uid="{E65D9A6D-8CC5-46C5-B2EE-FB9BC6B10170}"/>
    <hyperlink ref="J64" r:id="rId43" tooltip="Persistent link using digital object identifier" xr:uid="{DDBD7960-A774-4436-B6D5-64DCE3B69D6F}"/>
    <hyperlink ref="J61" r:id="rId44" tooltip="Persistent link using digital object identifier" xr:uid="{E74AFF06-58CE-49A0-857E-EBBBD8858922}"/>
    <hyperlink ref="I51" r:id="rId45" tooltip="Persistent link using digital object identifier" xr:uid="{FF6513FA-2AD1-49B6-894F-2BD0BD53C9FB}"/>
    <hyperlink ref="J51" r:id="rId46" xr:uid="{A7018826-00F5-4331-AA98-E190B919E85F}"/>
    <hyperlink ref="J15" r:id="rId47" tooltip="DOI URL" xr:uid="{1F09B824-3A56-4179-BADD-6DD9BE93B0DA}"/>
    <hyperlink ref="I66" r:id="rId48" tooltip="Persistent link using digital object identifier" xr:uid="{BC57C4C6-97F9-4CB7-8ECA-B213D980EC1D}"/>
    <hyperlink ref="I67" r:id="rId49" tooltip="Persistent link using digital object identifier" xr:uid="{B0031029-8895-427E-B308-17507A26EBD4}"/>
    <hyperlink ref="J66" r:id="rId50" tooltip="Persistent link using digital object identifier" xr:uid="{625285D7-D5E5-4771-ACC6-E080CA96AC3B}"/>
    <hyperlink ref="I68" r:id="rId51" xr:uid="{E4AD1430-7007-4774-914F-72F94A54560D}"/>
    <hyperlink ref="I69" r:id="rId52" tooltip="DOI URL" xr:uid="{6F85C036-189B-4813-96BB-118E6A0EFAA2}"/>
    <hyperlink ref="I70" r:id="rId53" tooltip="DOI URL" xr:uid="{DD6748F0-DBB9-4687-9B8C-662624BA0FC7}"/>
    <hyperlink ref="I71" r:id="rId54" tooltip="DOI URL" xr:uid="{0982FFD1-1693-4B49-87EA-AAFF0E0EF571}"/>
    <hyperlink ref="I72" r:id="rId55" tooltip="DOI URL" xr:uid="{673C8B47-98A5-48D3-BEFE-71EFF18FF64B}"/>
    <hyperlink ref="I73" r:id="rId56" tooltip="DOI URL" xr:uid="{FA2F9ED4-6B9F-498F-B4DC-E34BA592C92D}"/>
    <hyperlink ref="I74" r:id="rId57" tooltip="DOI URL" xr:uid="{696B08DE-190E-426E-B9B1-ECAC49D1706B}"/>
    <hyperlink ref="I75" r:id="rId58" tooltip="DOI URL" xr:uid="{62B15757-C477-4088-9C36-71C90BBDF811}"/>
    <hyperlink ref="I76" r:id="rId59" tooltip="DOI URL" xr:uid="{40AB7356-26D4-4D28-BBE0-F32BA362ED77}"/>
    <hyperlink ref="I77" r:id="rId60" tooltip="DOI URL" xr:uid="{5170802D-75F3-4AAD-BE86-C241CB7BD58E}"/>
    <hyperlink ref="I78" r:id="rId61" tooltip="DOI URL" xr:uid="{363A8157-DD0D-490D-A014-2F03FD7DA355}"/>
    <hyperlink ref="I79" r:id="rId62" tooltip="Persistent link using digital object identifier" xr:uid="{516D7A43-2AE2-4C7E-9EE5-854414014A68}"/>
    <hyperlink ref="I80" r:id="rId63" tooltip="Persistent link using digital object identifier" xr:uid="{391C1F5A-806A-45B6-BDC2-134D0335D67E}"/>
    <hyperlink ref="I81" r:id="rId64" tooltip="Persistent link using digital object identifier" xr:uid="{1B46426F-6FB0-4B18-B24C-5186D2610080}"/>
    <hyperlink ref="I82" r:id="rId65" tooltip="Persistent link using digital object identifier" xr:uid="{DDF8A24B-46D5-4D26-8BEA-20F145360651}"/>
    <hyperlink ref="I83" r:id="rId66" tooltip="Persistent link using digital object identifier" xr:uid="{A835E370-49AE-4C2A-922F-14A791831361}"/>
    <hyperlink ref="I84" r:id="rId67" xr:uid="{E583BB8B-775A-444E-8122-E55027AB9B28}"/>
    <hyperlink ref="I85" r:id="rId68" xr:uid="{C0FDF171-553D-4717-8E8B-8588E76387AD}"/>
    <hyperlink ref="J84" r:id="rId69" tooltip="Persistent link using digital object identifier" xr:uid="{C39F7E89-D1E3-4A29-8B8A-E764DA6F37A9}"/>
    <hyperlink ref="J85" r:id="rId70" tooltip="Persistent link using digital object identifier" xr:uid="{F7968CA0-FC1A-4AC4-9EEA-0BD48F0FF599}"/>
    <hyperlink ref="I86" r:id="rId71" xr:uid="{6CAA9C5F-7F34-4979-9CAF-CD857834A06D}"/>
    <hyperlink ref="I87" r:id="rId72" xr:uid="{CD717265-9704-4A1B-AA19-A61F530132F0}"/>
    <hyperlink ref="I88" r:id="rId73" xr:uid="{BDAD59EA-7BFF-429E-89BC-74D00C1E3810}"/>
    <hyperlink ref="I89" r:id="rId74" xr:uid="{E9782D75-0536-486C-B469-C859D86E8D75}"/>
    <hyperlink ref="J90" r:id="rId75" xr:uid="{C9F9614E-9005-43AE-9C4A-B2202BE8CFBE}"/>
    <hyperlink ref="J91" r:id="rId76" xr:uid="{91FF2138-BAAB-4933-8715-CEE816942452}"/>
    <hyperlink ref="J92" r:id="rId77" xr:uid="{AFA8D452-815B-4413-BB2E-15DBC3E2C96B}"/>
    <hyperlink ref="J93" r:id="rId78" xr:uid="{1AB77A77-A8E6-4174-86EF-4DEAC9B59FC5}"/>
    <hyperlink ref="I90" r:id="rId79" xr:uid="{E54939EF-4178-48FE-A294-F354004A2EA7}"/>
    <hyperlink ref="I91" r:id="rId80" xr:uid="{1E6F44BD-C5CE-4A37-A4C2-4C3593A2CD7B}"/>
    <hyperlink ref="I92" r:id="rId81" xr:uid="{6F117CDE-53FC-4E8F-A957-BF17FBE83164}"/>
    <hyperlink ref="I93" r:id="rId82" xr:uid="{514ABF9D-B7C0-4568-BAB5-8FB1E40B37B1}"/>
    <hyperlink ref="I94" r:id="rId83" tooltip="Persistent link using digital object identifier" xr:uid="{402AB8DB-77C9-417C-843D-1FEB014C8476}"/>
    <hyperlink ref="J2" r:id="rId84" xr:uid="{19ADD63C-14BC-4909-A979-EA48700B48BB}"/>
    <hyperlink ref="J45" r:id="rId85" tooltip="Persistent link using digital object identifier" xr:uid="{3897A3B4-4BA6-426B-A057-EE80086B8526}"/>
    <hyperlink ref="J77" r:id="rId86" tooltip="Persistent link using digital object identifier" xr:uid="{D94C0D7C-BF4C-4EDC-821F-BDED880D462F}"/>
    <hyperlink ref="I3" r:id="rId87" xr:uid="{7DD1C5B0-7507-4F46-A16B-3D7EE1A2D20F}"/>
    <hyperlink ref="J95" r:id="rId88" tooltip="DOI URL" xr:uid="{DA4E4C72-D04D-4A08-B619-52C99491208E}"/>
    <hyperlink ref="I95" r:id="rId89" tooltip="Persistent link using digital object identifier" xr:uid="{8C1132D4-CDB9-49CE-AA60-6A252395183B}"/>
    <hyperlink ref="I96" r:id="rId90" tooltip="Persistent link using digital object identifier" xr:uid="{14630F13-9329-478F-9B96-CB8B27FF507F}"/>
    <hyperlink ref="I97" r:id="rId91" tooltip="Persistent link using digital object identifier" xr:uid="{6214CB28-41D3-4726-B301-CFC923607106}"/>
    <hyperlink ref="J97" r:id="rId92" xr:uid="{91E1688B-438A-474E-8EFD-9E2877C8A9F5}"/>
    <hyperlink ref="K97" r:id="rId93" tooltip="Persistent link using digital object identifier" xr:uid="{30555542-0CBF-431D-95C4-F1C36A457309}"/>
    <hyperlink ref="L97" r:id="rId94" xr:uid="{05E57D45-0A53-4585-BFF3-7615EAC162B8}"/>
    <hyperlink ref="J98" r:id="rId95" tooltip="DOI URL" xr:uid="{1D5FF196-F2DF-401F-B83C-4EEA7971D2E7}"/>
    <hyperlink ref="I98" r:id="rId96" tooltip="Persistent link using digital object identifier" xr:uid="{1105A2E0-827F-4CBC-8571-841CB5A78BA1}"/>
    <hyperlink ref="I99" r:id="rId97" tooltip="Persistent link using digital object identifier" xr:uid="{76BE3B23-D1A0-475E-BA4B-ED5FA293BDC3}"/>
    <hyperlink ref="K23" r:id="rId98" tooltip="Persistent link using digital object identifier" xr:uid="{1848451D-CB46-4E35-9C64-EF2A7FF08C23}"/>
    <hyperlink ref="J24" r:id="rId99" tooltip="Persistent link using digital object identifier" xr:uid="{925D264C-3E44-450A-A867-C04F0CF9D259}"/>
    <hyperlink ref="K46" r:id="rId100" tooltip="Persistent link using digital object identifier" xr:uid="{8E75FFF1-69E9-4888-B8BC-4E89797A5735}"/>
    <hyperlink ref="K15" r:id="rId101" tooltip="Persistent link using digital object identifier" xr:uid="{53734083-5A6D-4CD3-A9EA-3EF84D300132}"/>
    <hyperlink ref="I100" r:id="rId102" tooltip="Persistent link using digital object identifier" xr:uid="{02EBE1D1-AE2B-4312-8E08-1197D11A53D7}"/>
    <hyperlink ref="I101" r:id="rId103" tooltip="Persistent link using digital object identifier" xr:uid="{E6D258AD-0D4C-4778-BF6C-D1915A32B4F1}"/>
    <hyperlink ref="I102" r:id="rId104" tooltip="Persistent link using digital object identifier" xr:uid="{B67A4D44-91F9-43D9-AA1F-BBBBDB9AD51E}"/>
    <hyperlink ref="I107" r:id="rId105" tooltip="Persistent link using digital object identifier" xr:uid="{EB943AFA-9969-4D3B-B3AC-8CCACA4130BA}"/>
    <hyperlink ref="J108" r:id="rId106" tooltip="DOI URL" xr:uid="{352C3B2E-39D4-4965-AAE1-97AB87BEF1B4}"/>
    <hyperlink ref="I108" r:id="rId107" tooltip="Persistent link using digital object identifier" xr:uid="{F0B1B53F-C75C-402A-81C0-D4BC5BEBADBF}"/>
    <hyperlink ref="I109" r:id="rId108" tooltip="DOI URL" xr:uid="{1298E869-67E9-40A9-8BA3-E8FA747152A5}"/>
    <hyperlink ref="J109" r:id="rId109" tooltip="DOI URL" xr:uid="{1DA63067-9F26-4A1F-BACE-52099E491FEC}"/>
    <hyperlink ref="K109" r:id="rId110" xr:uid="{CE4BD25F-12EA-4D17-8AE7-6BF7A289BDC0}"/>
    <hyperlink ref="I110" r:id="rId111" xr:uid="{D02CAF0D-99E9-471D-989E-F4B99C24DF83}"/>
    <hyperlink ref="I111" r:id="rId112" xr:uid="{587E027A-6917-4ED9-8E12-B4395100414A}"/>
    <hyperlink ref="I112" r:id="rId113" xr:uid="{FA9C7AF6-EF2C-4459-83D4-6E57621E4A17}"/>
    <hyperlink ref="I113" r:id="rId114" xr:uid="{1AD16DFF-2163-4778-8890-51A9F255770D}"/>
    <hyperlink ref="I114" r:id="rId115" xr:uid="{17CA4877-80FC-4660-A044-1F16D65DAA33}"/>
    <hyperlink ref="J115" r:id="rId116" tooltip="DOI URL" xr:uid="{BC3BCB6E-A60D-4731-A9C2-6241BA66B2D0}"/>
    <hyperlink ref="I115" r:id="rId117" tooltip="Persistent link using digital object identifier" xr:uid="{85380783-6529-4683-8049-AC71CB8F9CB0}"/>
    <hyperlink ref="K7" r:id="rId118" xr:uid="{8DAA5D6C-9888-4733-86A3-00FAFFFEF31B}"/>
    <hyperlink ref="J6" r:id="rId119" tooltip="Persistent link using digital object identifier" xr:uid="{AB2216DA-7669-43C0-81EA-ECBE25A3F807}"/>
    <hyperlink ref="I116" r:id="rId120" tooltip="Persistent link using digital object identifier" xr:uid="{7FF5504C-1736-4B65-A253-5B981FB1AE13}"/>
    <hyperlink ref="I117" r:id="rId121" tooltip="Persistent link using digital object identifier" xr:uid="{D36739B5-C17D-4043-80A0-F5ABD449BAC4}"/>
    <hyperlink ref="I118" r:id="rId122" tooltip="Persistent link using digital object identifier" xr:uid="{098EA2A7-6389-43DF-B6A2-06B54CC440D7}"/>
    <hyperlink ref="I119" r:id="rId123" tooltip="Persistent link using digital object identifier" xr:uid="{57B8399D-C5E7-4EAE-B9B6-D35639877784}"/>
    <hyperlink ref="I120" r:id="rId124" tooltip="Persistent link using digital object identifier" xr:uid="{B64A7889-EF9D-4E95-942B-FF4B9551EE45}"/>
    <hyperlink ref="J121" r:id="rId125" xr:uid="{9F258905-3E60-4454-A9E2-163A719EE7D2}"/>
    <hyperlink ref="I121" r:id="rId126" tooltip="Persistent link using digital object identifier" xr:uid="{4F96C748-E946-4B58-A3EC-EADAE8579DBC}"/>
    <hyperlink ref="I122" r:id="rId127" tooltip="Persistent link using digital object identifier" xr:uid="{4A8CA61D-FF5A-4CDC-B28A-DF7C7DF6187B}"/>
    <hyperlink ref="I123" r:id="rId128" tooltip="Persistent link using digital object identifier" xr:uid="{2276B1CB-66CA-4697-BC18-060ACE54C026}"/>
    <hyperlink ref="I124" r:id="rId129" tooltip="Persistent link using digital object identifier" xr:uid="{69D5B85D-268D-4AA4-A381-4A9022D16BC1}"/>
    <hyperlink ref="I125" r:id="rId130" tooltip="Persistent link using digital object identifier" xr:uid="{DDF1E586-5C62-4A2E-B6E1-2F052210ACE6}"/>
    <hyperlink ref="I126" r:id="rId131" tooltip="Persistent link using digital object identifier" xr:uid="{C3D6650D-BE22-4009-9D40-CFB7B3A6129B}"/>
    <hyperlink ref="I127" r:id="rId132" tooltip="Persistent link using digital object identifier" xr:uid="{75143F5B-6464-4C66-988D-BC8E7A61FBC4}"/>
    <hyperlink ref="I128" r:id="rId133" tooltip="Persistent link using digital object identifier" xr:uid="{AECB3011-305A-4D4C-A722-7C4AF3A533B3}"/>
    <hyperlink ref="J128" r:id="rId134" tooltip="Persistent link using digital object identifier" xr:uid="{1A1680C7-B341-4BCC-A65F-2AA99E91AB0D}"/>
    <hyperlink ref="I129" r:id="rId135" tooltip="Persistent link using digital object identifier" xr:uid="{DD301CBF-5147-4957-9F03-F9DB182D2AA2}"/>
    <hyperlink ref="I130" r:id="rId136" tooltip="Persistent link using digital object identifier" xr:uid="{2DF10AC6-A9B2-490C-8315-26EABC5AA913}"/>
    <hyperlink ref="I131" r:id="rId137" tooltip="Persistent link using digital object identifier" xr:uid="{ED8FD054-0762-48A7-A411-679E4BC1010D}"/>
    <hyperlink ref="I132" r:id="rId138" tooltip="Persistent link using digital object identifier" xr:uid="{5D339E3F-DFD4-4307-BBB5-9060405C5BBA}"/>
    <hyperlink ref="I133" r:id="rId139" tooltip="Persistent link using digital object identifier" xr:uid="{9986742B-D084-4923-8ECC-38B08977D4FB}"/>
    <hyperlink ref="I134" r:id="rId140" tooltip="Persistent link using digital object identifier" xr:uid="{2BCCF33C-0141-470F-BC69-FFC339194D06}"/>
    <hyperlink ref="I135" r:id="rId141" tooltip="Persistent link using digital object identifier" xr:uid="{D4BB7E10-FF05-4A2F-818D-DF1939F755F7}"/>
    <hyperlink ref="J135" r:id="rId142" tooltip="Persistent link using digital object identifier" xr:uid="{DA9BDEDB-593A-482F-8F91-0495395811AB}"/>
    <hyperlink ref="I136" r:id="rId143" tooltip="Persistent link using digital object identifier" xr:uid="{66349682-D993-4FE5-B4B7-901D9E2C2979}"/>
    <hyperlink ref="I137" r:id="rId144" tooltip="Persistent link using digital object identifier" xr:uid="{1AF125D9-A45D-409B-8B83-374B29C0EC30}"/>
    <hyperlink ref="I138" r:id="rId145" tooltip="Persistent link using digital object identifier" xr:uid="{5684C73D-A741-439C-AA96-994019CB207D}"/>
    <hyperlink ref="J8" r:id="rId146" tooltip="Persistent link using digital object identifier" xr:uid="{984F7923-C714-4034-B251-1A25EAAC0B1A}"/>
    <hyperlink ref="J9" r:id="rId147" tooltip="Persistent link using digital object identifier" xr:uid="{4D48140E-DE57-4875-A7C3-ADDB79B47983}"/>
    <hyperlink ref="I139" r:id="rId148" tooltip="Persistent link using digital object identifier" xr:uid="{3B6F652B-43E0-442B-8A4E-0F246895215B}"/>
    <hyperlink ref="K17" r:id="rId149" tooltip="Persistent link using digital object identifier" xr:uid="{DA79B2CF-7831-45B1-AE77-F58107408FFC}"/>
    <hyperlink ref="I140" r:id="rId150" tooltip="Persistent link using digital object identifier" xr:uid="{DE19331C-7976-4878-8949-491297DCC19A}"/>
    <hyperlink ref="I141" r:id="rId151" tooltip="Persistent link using digital object identifier" xr:uid="{F1736E35-7F39-4419-9CB1-D695A742E6D9}"/>
    <hyperlink ref="I142" r:id="rId152" tooltip="Persistent link using digital object identifier" xr:uid="{91A44FED-5988-4F3F-834B-BE2522DFA625}"/>
    <hyperlink ref="I143" r:id="rId153" tooltip="Persistent link using digital object identifier" xr:uid="{7BD3A2B3-A539-4F44-A0BE-BA795DF051C6}"/>
    <hyperlink ref="I144" r:id="rId154" tooltip="Persistent link using digital object identifier" xr:uid="{E5F82D9B-89B5-4720-A149-A8CCAE8AFD0C}"/>
    <hyperlink ref="I145" r:id="rId155" tooltip="Persistent link using digital object identifier" xr:uid="{85E183D4-E90E-45BE-9390-8C457BE3EA45}"/>
    <hyperlink ref="I146" r:id="rId156" tooltip="Persistent link using digital object identifier" xr:uid="{BC85234A-B670-44FD-9A24-B3CD75DD8873}"/>
    <hyperlink ref="I147" r:id="rId157" tooltip="Persistent link using digital object identifier" xr:uid="{29D95B00-81FB-45D8-A57F-736F12A794C5}"/>
    <hyperlink ref="I148" r:id="rId158" tooltip="Persistent link using digital object identifier" xr:uid="{3627ED57-4744-4982-B5E5-8ABD2D325CDC}"/>
    <hyperlink ref="J149" r:id="rId159" tooltip="DOI URL" xr:uid="{72E10A36-46A0-4467-A484-AA8242D576FE}"/>
    <hyperlink ref="I149" r:id="rId160" tooltip="Persistent link using digital object identifier" xr:uid="{8BFBB404-F8DA-4842-A4C7-C93EA8C11076}"/>
    <hyperlink ref="I150" r:id="rId161" tooltip="Persistent link using digital object identifier" xr:uid="{5967C75D-4E88-4B45-AFAB-8CBD29E003C7}"/>
    <hyperlink ref="I151" r:id="rId162" tooltip="Persistent link using digital object identifier" xr:uid="{CA9A9689-C8BA-453B-82D1-7D411E2DC4DE}"/>
    <hyperlink ref="I152" r:id="rId163" tooltip="Persistent link using digital object identifier" xr:uid="{9EA40D22-6E62-411D-BCE8-79651FD057F9}"/>
    <hyperlink ref="I153" r:id="rId164" tooltip="Persistent link using digital object identifier" xr:uid="{8F3F5939-800C-4BA8-B7C5-4C11631D36C3}"/>
    <hyperlink ref="I154" r:id="rId165" tooltip="Persistent link using digital object identifier" xr:uid="{11C2AB59-7013-4B41-A95A-D6CE87A8D223}"/>
    <hyperlink ref="I155" r:id="rId166" tooltip="Persistent link using digital object identifier" xr:uid="{B88B8636-C8E8-48C1-BFB8-A78040744B40}"/>
    <hyperlink ref="I156" r:id="rId167" tooltip="Persistent link using digital object identifier" xr:uid="{30B0AD6C-62CA-4A95-A28A-401328874C39}"/>
    <hyperlink ref="I157" r:id="rId168" tooltip="Persistent link using digital object identifier" xr:uid="{AAC93B9B-2C06-4529-AD30-761C235437AA}"/>
    <hyperlink ref="I158" r:id="rId169" tooltip="Persistent link using digital object identifier" xr:uid="{BD4E2BCA-054B-49D1-90EC-AE8E5A88EFB7}"/>
    <hyperlink ref="J157" r:id="rId170" tooltip="Persistent link using digital object identifier" xr:uid="{28A153D6-723A-4D49-93EB-20E8F26D44D5}"/>
    <hyperlink ref="J158" r:id="rId171" tooltip="Persistent link using digital object identifier" xr:uid="{9D601C63-DAEA-415A-BCE9-08AA7E598312}"/>
    <hyperlink ref="K157" r:id="rId172" xr:uid="{610BC9E4-F19B-4D3D-A81E-716B53A5855C}"/>
    <hyperlink ref="K158" r:id="rId173" xr:uid="{3ABD80D2-C22F-49CA-B6BA-48E52FC5F8E5}"/>
    <hyperlink ref="I159" r:id="rId174" tooltip="Persistent link using digital object identifier" xr:uid="{B5522CE9-C755-428B-8B9A-8D6A73DBFC38}"/>
    <hyperlink ref="J160" r:id="rId175" tooltip="Persistent link using digital object identifier" xr:uid="{2311CD7C-7437-418C-B718-2A7A7F351BF9}"/>
    <hyperlink ref="K160" r:id="rId176" xr:uid="{F532286B-3F74-4CE9-80B2-F3B828DB7EF0}"/>
    <hyperlink ref="I160" r:id="rId177" tooltip="Persistent link using digital object identifier" xr:uid="{9F0C75EB-BECF-4089-B9A0-ED7FF8343C23}"/>
    <hyperlink ref="I161" r:id="rId178" tooltip="Persistent link using digital object identifier" xr:uid="{47271C1E-9CB9-4BDF-A6EE-55F6BDE9385D}"/>
    <hyperlink ref="I162" r:id="rId179" tooltip="Persistent link using digital object identifier" xr:uid="{0B9A8433-7078-413D-9C52-AE2522564E02}"/>
    <hyperlink ref="I163" r:id="rId180" tooltip="Persistent link using digital object identifier" xr:uid="{23FC4838-B050-4089-88C2-F75165DE9022}"/>
    <hyperlink ref="I164" r:id="rId181" tooltip="Persistent link using digital object identifier" xr:uid="{37F37D51-269B-4F23-ABE0-E90F0ADAC0C3}"/>
    <hyperlink ref="J164" r:id="rId182" tooltip="Persistent link using digital object identifier" xr:uid="{5C3B1539-8605-4906-91EE-938A8E3F9098}"/>
    <hyperlink ref="I165" r:id="rId183" tooltip="Persistent link using digital object identifier" xr:uid="{11CC5A64-63C8-43DD-BEBB-81FA9BDEECCE}"/>
    <hyperlink ref="I166" r:id="rId184" xr:uid="{A521C7F1-225E-4E40-9824-C20D248A2C9F}"/>
    <hyperlink ref="I167" r:id="rId185" tooltip="Persistent link using digital object identifier" xr:uid="{2FF264AA-8B6D-489E-8CF9-DCAB59CB10A2}"/>
    <hyperlink ref="I168" r:id="rId186" tooltip="Persistent link using digital object identifier" xr:uid="{86604548-0CD7-459B-ACEC-181BFAFA5690}"/>
    <hyperlink ref="I169" r:id="rId187" tooltip="Persistent link using digital object identifier" xr:uid="{3C275313-8F54-4CBF-83EF-622649F8AB4A}"/>
    <hyperlink ref="I170" r:id="rId188" tooltip="Persistent link using digital object identifier" xr:uid="{D04A5C28-5691-4557-92AF-6D77C6EFFC2B}"/>
    <hyperlink ref="L23" r:id="rId189" tooltip="Persistent link using digital object identifier" xr:uid="{4591E62E-9637-4581-9C75-A50ADABD98A5}"/>
    <hyperlink ref="K24" r:id="rId190" tooltip="Persistent link using digital object identifier" xr:uid="{626F6316-681F-43BD-B5A9-D1395B4AE559}"/>
    <hyperlink ref="I171" r:id="rId191" tooltip="Persistent link using digital object identifier" xr:uid="{70F68DDA-6A89-4A3B-A4D8-4A08F13C59B7}"/>
    <hyperlink ref="I172" r:id="rId192" tooltip="Persistent link using digital object identifier" xr:uid="{8F2B33C6-4F7E-4B59-9672-0413B7E14C11}"/>
    <hyperlink ref="I173" r:id="rId193" tooltip="Persistent link using digital object identifier" xr:uid="{96095E80-B8F0-49B3-BE03-7D0649DA28A8}"/>
    <hyperlink ref="I174" r:id="rId194" tooltip="Persistent link using digital object identifier" xr:uid="{374FFBE7-3993-47A1-9849-FBA43C418A29}"/>
    <hyperlink ref="I175" r:id="rId195" tooltip="Persistent link using digital object identifier" xr:uid="{81E52461-DD75-44D0-8904-B0E1AF583051}"/>
    <hyperlink ref="I176" r:id="rId196" tooltip="Persistent link using digital object identifier" xr:uid="{B71716B7-7A04-439F-B435-50D2A70FE1C4}"/>
    <hyperlink ref="J176" r:id="rId197" xr:uid="{6EC9E744-E62E-4ED4-A069-30EB0C373BB4}"/>
    <hyperlink ref="J32" r:id="rId198" tooltip="Persistent link using digital object identifier" xr:uid="{9017337D-8525-4DCD-B74A-179B2F6526DE}"/>
    <hyperlink ref="J31" r:id="rId199" tooltip="Persistent link using digital object identifier" xr:uid="{30A58252-F9EA-4FE3-9F06-9D3A0533993F}"/>
    <hyperlink ref="K32" r:id="rId200" tooltip="Persistent link using digital object identifier" xr:uid="{2E0FAE6E-826F-4543-85F0-DB89CB5F5780}"/>
    <hyperlink ref="I177" r:id="rId201" tooltip="Persistent link using digital object identifier" xr:uid="{142E67B8-1A6F-4159-AB98-7C6B420F3E44}"/>
    <hyperlink ref="I178" r:id="rId202" tooltip="Persistent link using digital object identifier" xr:uid="{43C4CC86-BC13-4D61-92CB-BE484966366C}"/>
    <hyperlink ref="I179" r:id="rId203" tooltip="Persistent link using digital object identifier" xr:uid="{18F50E12-02B8-4D45-A042-9AB142D45CF8}"/>
    <hyperlink ref="I180" r:id="rId204" tooltip="Persistent link using digital object identifier" xr:uid="{3CC7D8A6-FF6F-4A58-9596-BF624300C37E}"/>
    <hyperlink ref="I182" r:id="rId205" tooltip="Persistent link using digital object identifier" xr:uid="{43324001-3778-4BCB-81A5-1B184CB70627}"/>
    <hyperlink ref="I183" r:id="rId206" tooltip="Persistent link using digital object identifier" xr:uid="{B342D3AB-8419-4A3B-9021-F1128011ADA6}"/>
    <hyperlink ref="I184" r:id="rId207" tooltip="Persistent link using digital object identifier" xr:uid="{30C89A0D-F426-4FEF-91CC-FEC59B91EBEA}"/>
    <hyperlink ref="I185" r:id="rId208" xr:uid="{DFB8E956-E065-434D-AC2C-4B35BE06557B}"/>
    <hyperlink ref="J187" r:id="rId209" tooltip="Persistent link using digital object identifier" xr:uid="{4E167CC1-9482-4BA9-A731-61A73E1579B1}"/>
    <hyperlink ref="I186" r:id="rId210" tooltip="Persistent link using digital object identifier" xr:uid="{A1DE9DCB-AFAE-4286-B58A-9BAF8E0BDDD2}"/>
    <hyperlink ref="I187" r:id="rId211" tooltip="Persistent link using digital object identifier" xr:uid="{8C515537-A275-4C6B-894B-F3EB157F2E27}"/>
    <hyperlink ref="I188" r:id="rId212" tooltip="Persistent link using digital object identifier" xr:uid="{C744EC57-FC19-46A6-BF70-672A935F6246}"/>
    <hyperlink ref="I189" r:id="rId213" tooltip="Persistent link using digital object identifier" xr:uid="{5BA2EDBA-42BC-49AD-A85F-DB4AE3F53F00}"/>
    <hyperlink ref="I190" r:id="rId214" tooltip="Persistent link using digital object identifier" xr:uid="{FC7D60BE-14FC-47CB-AE07-3C7C7E7DA21F}"/>
    <hyperlink ref="I191" r:id="rId215" tooltip="Persistent link using digital object identifier" xr:uid="{C2E2E4FE-D2A3-4498-8183-2CB013B893EF}"/>
    <hyperlink ref="I192" r:id="rId216" tooltip="Persistent link using digital object identifier" xr:uid="{2C72B778-E0CD-4FD3-94F5-42A90D684ED3}"/>
    <hyperlink ref="I193" r:id="rId217" tooltip="Persistent link using digital object identifier" xr:uid="{43991D0C-94D9-47FE-B8AA-6543F8862F85}"/>
    <hyperlink ref="I194" r:id="rId218" tooltip="Persistent link using digital object identifier" xr:uid="{FF57B4FA-595A-4ABD-A0F1-DBB8BB065064}"/>
    <hyperlink ref="I195" r:id="rId219" tooltip="Persistent link using digital object identifier" xr:uid="{4A2F0F32-BE9B-4F28-A3DC-0041A21163D4}"/>
    <hyperlink ref="I196" r:id="rId220" tooltip="Persistent link using digital object identifier" xr:uid="{DA6A0ABD-6AEF-40C0-B2F8-4A3575DC4A13}"/>
    <hyperlink ref="I197" r:id="rId221" tooltip="Persistent link using digital object identifier" xr:uid="{59925E8E-D6E1-4950-A8C7-035E5AE22D89}"/>
    <hyperlink ref="I198" r:id="rId222" tooltip="Persistent link using digital object identifier" xr:uid="{A7B27E86-E1E9-4EE5-BCFD-4D61AF97CE71}"/>
    <hyperlink ref="I199" r:id="rId223" tooltip="Persistent link using digital object identifier" xr:uid="{CE88A7C0-FCD4-4DF3-957B-5189E569D756}"/>
    <hyperlink ref="I200" r:id="rId224" tooltip="Persistent link using digital object identifier" xr:uid="{D89E0B7E-3EA2-46D3-9737-8BEC9ECDC61B}"/>
    <hyperlink ref="I203" r:id="rId225" tooltip="Persistent link using digital object identifier" xr:uid="{25535402-672E-4378-A011-448AA5A81322}"/>
    <hyperlink ref="I204" r:id="rId226" tooltip="Persistent link using digital object identifier" xr:uid="{B1560B2C-C207-4448-94C4-7DCAE60CE43F}"/>
    <hyperlink ref="I205" r:id="rId227" tooltip="Persistent link using digital object identifier" xr:uid="{A57D1BEB-8B03-4570-96B8-B36456932729}"/>
    <hyperlink ref="I206" r:id="rId228" tooltip="Persistent link using digital object identifier" xr:uid="{C7F5453C-7187-451D-A966-E049CE766CA8}"/>
    <hyperlink ref="I207" r:id="rId229" tooltip="Persistent link using digital object identifier" xr:uid="{48FE17AA-5815-41B8-B605-282C6A252556}"/>
    <hyperlink ref="I208" r:id="rId230" tooltip="Persistent link using digital object identifier" xr:uid="{24F6592A-567E-48F4-832E-8508C9334612}"/>
    <hyperlink ref="I209" r:id="rId231" tooltip="Persistent link using digital object identifier" xr:uid="{35E5ADBB-D3A6-4CBE-9A83-8E4AA480A759}"/>
    <hyperlink ref="I210" r:id="rId232" tooltip="Persistent link using digital object identifier" xr:uid="{8FB38563-422C-4FA1-8028-33C24C9FE95D}"/>
    <hyperlink ref="I211" r:id="rId233" tooltip="Persistent link using digital object identifier" xr:uid="{C505E5B1-5FAA-4BC5-9A58-D1EEE0AFD2DC}"/>
    <hyperlink ref="I212" r:id="rId234" tooltip="Persistent link using digital object identifier" xr:uid="{5AC75368-D10F-4D8E-BA4E-685250D036F6}"/>
    <hyperlink ref="I213" r:id="rId235" tooltip="Persistent link using digital object identifier" xr:uid="{194326B0-1941-4326-B98D-3EAA4CC6AD7B}"/>
    <hyperlink ref="I214" r:id="rId236" tooltip="Persistent link using digital object identifier" xr:uid="{72E28F9A-55FF-4435-A317-0616BD6A4E45}"/>
    <hyperlink ref="I215" r:id="rId237" tooltip="Persistent link using digital object identifier" xr:uid="{A6F54DD6-B495-4428-BB12-1E65484472D3}"/>
    <hyperlink ref="I216" r:id="rId238" tooltip="Persistent link using digital object identifier" xr:uid="{ABB4B2A1-48A1-484C-B510-21BB4D4009C5}"/>
    <hyperlink ref="I217" r:id="rId239" tooltip="Persistent link using digital object identifier" xr:uid="{B954C483-1BDA-488B-BDED-2ECA838B186B}"/>
    <hyperlink ref="I218" r:id="rId240" tooltip="Persistent link using digital object identifier" xr:uid="{A2F54F72-7B24-4CE3-8B5D-68B2C1EFDC5A}"/>
    <hyperlink ref="I219" r:id="rId241" tooltip="Persistent link using digital object identifier" xr:uid="{1B45E786-2159-4685-A864-361782AD2DDB}"/>
    <hyperlink ref="I220" r:id="rId242" tooltip="Persistent link using digital object identifier" xr:uid="{87CE39FB-6EE9-4B7A-8663-3308E0B7473D}"/>
    <hyperlink ref="I221" r:id="rId243" tooltip="Persistent link using digital object identifier" xr:uid="{2A17304E-2503-4B0F-BC1E-D4BF8B85F5E0}"/>
    <hyperlink ref="I222" r:id="rId244" tooltip="Persistent link using digital object identifier" xr:uid="{2F43E4FC-5A39-43F4-B282-5E521A2E0A0D}"/>
    <hyperlink ref="I223" r:id="rId245" tooltip="Persistent link using digital object identifier" xr:uid="{394D537E-C726-4122-B077-5A51F3831370}"/>
    <hyperlink ref="I224" r:id="rId246" tooltip="Persistent link using digital object identifier" xr:uid="{B4E30E0E-81FE-4B42-8951-1BCE53F6F51F}"/>
    <hyperlink ref="I225" r:id="rId247" tooltip="Persistent link using digital object identifier" xr:uid="{92B84359-79BC-4EC3-A06C-53A4D96F3330}"/>
    <hyperlink ref="I226" r:id="rId248" tooltip="Persistent link using digital object identifier" xr:uid="{D996A89D-EFC1-48C3-89C9-261FC9C95883}"/>
    <hyperlink ref="I227" r:id="rId249" tooltip="Persistent link using digital object identifier" xr:uid="{35F67B1C-A6C2-45A0-9267-6AA46A95904E}"/>
    <hyperlink ref="I228" r:id="rId250" tooltip="Persistent link using digital object identifier" xr:uid="{D3801AD9-D8A2-4345-8DF3-104FDCFDF547}"/>
    <hyperlink ref="I229" r:id="rId251" tooltip="Persistent link using digital object identifier" xr:uid="{E3EF54CA-5D77-43E7-B40E-87692F89700A}"/>
    <hyperlink ref="I230" r:id="rId252" tooltip="Persistent link using digital object identifier" xr:uid="{D36CA7E1-2B35-42E3-9918-B8EC0459B75C}"/>
    <hyperlink ref="I231" r:id="rId253" tooltip="Persistent link using digital object identifier" xr:uid="{A05E884E-B54F-456A-BEE3-891C3D02E1D1}"/>
    <hyperlink ref="I232" r:id="rId254" tooltip="Persistent link using digital object identifier" xr:uid="{96797F5E-E642-4C83-A208-449E4B183574}"/>
    <hyperlink ref="I233" r:id="rId255" tooltip="Persistent link using digital object identifier" xr:uid="{3B9C7C6A-B76D-42A5-831D-071EE2BB3979}"/>
    <hyperlink ref="I234" r:id="rId256" tooltip="Persistent link using digital object identifier" xr:uid="{AB5A4628-08EA-449A-8DB4-4C46429F34C4}"/>
    <hyperlink ref="I235" r:id="rId257" tooltip="Persistent link using digital object identifier" xr:uid="{FB767110-AFA7-4499-BD49-67FC8C8721A2}"/>
    <hyperlink ref="I236" r:id="rId258" tooltip="Persistent link using digital object identifier" xr:uid="{39C57CD1-A2BA-4AB6-AFB1-E93FF126A38F}"/>
    <hyperlink ref="I237" r:id="rId259" tooltip="Persistent link using digital object identifier" xr:uid="{8AEB7C33-1E31-45DE-8428-4F6898C56AA6}"/>
    <hyperlink ref="I238" r:id="rId260" tooltip="Persistent link using digital object identifier" xr:uid="{0E844641-8512-44F0-ADB2-710241FB5EFF}"/>
    <hyperlink ref="I239" r:id="rId261" tooltip="Persistent link using digital object identifier" xr:uid="{8A40BDC6-4FE2-49E3-8C4A-83C58F85561A}"/>
    <hyperlink ref="I240" r:id="rId262" tooltip="Persistent link using digital object identifier" xr:uid="{FC61B937-7435-4D6E-A4F1-DAA1723D4631}"/>
    <hyperlink ref="J71" r:id="rId263" tooltip="Persistent link using digital object identifier" xr:uid="{3F9E155E-2ABF-43E3-ADB6-B8BE92D3F63D}"/>
    <hyperlink ref="I241" r:id="rId264" tooltip="Persistent link using digital object identifier" xr:uid="{F076CD53-DADD-49BF-8E5E-E23E79C60C09}"/>
    <hyperlink ref="I242" r:id="rId265" tooltip="Persistent link using digital object identifier" xr:uid="{56D29E8A-E93F-48C6-BD7A-CBC4EFEE187C}"/>
    <hyperlink ref="I243" r:id="rId266" tooltip="Persistent link using digital object identifier" xr:uid="{EB4EC682-F45E-4611-A511-0AB12A84200A}"/>
    <hyperlink ref="I244" r:id="rId267" tooltip="Persistent link using digital object identifier" xr:uid="{8BF22BF8-55E2-412F-86F6-9A89BEAE6444}"/>
    <hyperlink ref="I245" r:id="rId268" tooltip="Persistent link using digital object identifier" xr:uid="{C42909FF-B9AE-4AE9-B2BD-38F51F6CBD86}"/>
    <hyperlink ref="I246" r:id="rId269" tooltip="Persistent link using digital object identifier" xr:uid="{C4DBAD8E-4BC6-45D3-8519-5202443BF77C}"/>
    <hyperlink ref="I247" r:id="rId270" tooltip="Persistent link using digital object identifier" xr:uid="{86C9F029-3A4B-425F-BBC8-15A32D772027}"/>
    <hyperlink ref="I248" r:id="rId271" tooltip="Persistent link using digital object identifier" xr:uid="{500D042A-CACC-47D3-AD62-088CDA547037}"/>
    <hyperlink ref="I249" r:id="rId272" tooltip="Persistent link using digital object identifier" xr:uid="{13D3DDF7-D951-44DB-B56B-9F9C6AC9535F}"/>
    <hyperlink ref="I250" r:id="rId273" tooltip="Persistent link using digital object identifier" xr:uid="{19DDDADD-1B95-4DAB-9679-F072259610AE}"/>
    <hyperlink ref="I251" r:id="rId274" tooltip="Persistent link using digital object identifier" xr:uid="{F308BCBF-7224-48F0-96F0-3B9B0CF17961}"/>
    <hyperlink ref="I252" r:id="rId275" tooltip="Persistent link using digital object identifier" xr:uid="{EC6D7465-1167-4591-8A55-89F18C7FE1FB}"/>
    <hyperlink ref="I253" r:id="rId276" tooltip="Persistent link using digital object identifier" xr:uid="{D871927A-FB0B-42F9-A62E-1A01D5B55BAD}"/>
    <hyperlink ref="J235" r:id="rId277" tooltip="Persistent link using digital object identifier" xr:uid="{A742F9DF-8768-420A-9BA1-916E0DD0524C}"/>
    <hyperlink ref="I254" r:id="rId278" tooltip="Persistent link using digital object identifier" xr:uid="{644B0614-F53F-4177-A5ED-80A953329FC4}"/>
    <hyperlink ref="I255" r:id="rId279" tooltip="Persistent link using digital object identifier" xr:uid="{26E4FD5C-59F4-4562-9FC9-D2E215C49901}"/>
    <hyperlink ref="I256" r:id="rId280" tooltip="Persistent link using digital object identifier" xr:uid="{B4A9546E-CD9E-480F-963F-61D8AC9EC0D1}"/>
    <hyperlink ref="I257" r:id="rId281" tooltip="Persistent link using digital object identifier" xr:uid="{21A2418E-3745-4E74-A0D5-DECC52504064}"/>
    <hyperlink ref="I258" r:id="rId282" tooltip="Persistent link using digital object identifier" xr:uid="{CDC940E1-0B32-4F6F-8DE9-043196CF9981}"/>
    <hyperlink ref="I259" r:id="rId283" tooltip="Persistent link using digital object identifier" xr:uid="{C7DE1543-904F-4FAB-B19C-CDA844C4D97C}"/>
    <hyperlink ref="I260" r:id="rId284" tooltip="Persistent link using digital object identifier" xr:uid="{C6EB5140-B906-4049-BE97-9935409230A3}"/>
    <hyperlink ref="I261" r:id="rId285" tooltip="Persistent link using digital object identifier" xr:uid="{AE36DEE5-BD2E-4138-BE29-9B1DCD8F1C1A}"/>
    <hyperlink ref="I262" r:id="rId286" tooltip="Persistent link using digital object identifier" xr:uid="{43C3ACD4-4F63-47D9-886F-0C4EA85DA9BD}"/>
    <hyperlink ref="J262" r:id="rId287" tooltip="Persistent link using digital object identifier" xr:uid="{2CB2D66F-8EC3-43A9-A714-30B54C2AE8F2}"/>
    <hyperlink ref="I263" r:id="rId288" tooltip="Persistent link using digital object identifier" xr:uid="{4B454D0C-E1A4-4FF3-9064-069F75B29DB5}"/>
    <hyperlink ref="I264" r:id="rId289" tooltip="Persistent link using digital object identifier" xr:uid="{BCC2EFD1-ADCC-48D0-81B5-16888656F31D}"/>
    <hyperlink ref="I265" r:id="rId290" tooltip="Persistent link using digital object identifier" xr:uid="{64035977-2B65-49E8-A71E-6B601220242E}"/>
    <hyperlink ref="I266" r:id="rId291" tooltip="Persistent link using digital object identifier" xr:uid="{001DD745-28D1-413D-B64F-A3561D926E00}"/>
    <hyperlink ref="I267" r:id="rId292" tooltip="Persistent link using digital object identifier" xr:uid="{A6F54826-6CD7-41F6-A650-797FB2FAA7B6}"/>
    <hyperlink ref="I268" r:id="rId293" tooltip="Persistent link using digital object identifier" xr:uid="{92797DCB-EE5E-4A93-8936-DF9036B91B04}"/>
    <hyperlink ref="I269" r:id="rId294" tooltip="Persistent link using digital object identifier" xr:uid="{5FC46E47-CD6B-4780-9393-5CE5120B7482}"/>
    <hyperlink ref="I270" r:id="rId295" tooltip="Persistent link using digital object identifier" xr:uid="{160FC20D-61BB-4A79-A902-C7DE73E6F034}"/>
    <hyperlink ref="I271" r:id="rId296" tooltip="Persistent link using digital object identifier" xr:uid="{FEBD6685-4072-46BD-A1B8-0BC8A21F9431}"/>
    <hyperlink ref="I272" r:id="rId297" tooltip="Persistent link using digital object identifier" xr:uid="{58FE9C55-662F-47B7-809D-E80F4BD5212F}"/>
    <hyperlink ref="I273" r:id="rId298" tooltip="Persistent link using digital object identifier" xr:uid="{88348D67-658C-48A2-B094-5C9E5B2A624C}"/>
    <hyperlink ref="I274" r:id="rId299" tooltip="Persistent link using digital object identifier" xr:uid="{38D4F39C-D254-4768-A9B4-DF75905701CB}"/>
    <hyperlink ref="I275" r:id="rId300" tooltip="Persistent link using digital object identifier" xr:uid="{1DB70265-DE32-440F-AD8E-215660E816C8}"/>
    <hyperlink ref="I276" r:id="rId301" tooltip="Persistent link using digital object identifier" xr:uid="{D3682979-8F7C-4F0D-B6AD-AE7B2086200F}"/>
    <hyperlink ref="I277" r:id="rId302" tooltip="Persistent link using digital object identifier" xr:uid="{7764E717-57B6-4F8A-AD13-568222232FCA}"/>
    <hyperlink ref="I278" r:id="rId303" tooltip="Persistent link using digital object identifier" xr:uid="{60293411-C4B8-4858-BA9C-8D6A6C81F428}"/>
    <hyperlink ref="I279" r:id="rId304" tooltip="Persistent link using digital object identifier" xr:uid="{1DDE1638-1C86-465B-A88E-C916F773F7BA}"/>
    <hyperlink ref="I280" r:id="rId305" tooltip="Persistent link using digital object identifier" xr:uid="{D720DA57-463E-4197-A36F-A0F4EC771C9B}"/>
    <hyperlink ref="I281" r:id="rId306" tooltip="Persistent link using digital object identifier" xr:uid="{6212A057-8443-4266-9928-A9F5C094E0FA}"/>
    <hyperlink ref="I282" r:id="rId307" tooltip="Persistent link using digital object identifier" xr:uid="{83DC245C-C405-435A-BBDF-047C84DE657F}"/>
    <hyperlink ref="K176" r:id="rId308" tooltip="Persistent link using digital object identifier" xr:uid="{78B8448A-1B24-4EE6-B869-5FCA0714EC07}"/>
    <hyperlink ref="K198" r:id="rId309" tooltip="Persistent link using digital object identifier" xr:uid="{EF7D8CC9-1574-4D48-898D-E4D8ED5AC7FA}"/>
    <hyperlink ref="I283" r:id="rId310" tooltip="Persistent link using digital object identifier" xr:uid="{D4D0741F-D3A0-43AD-A7A1-5598348CC763}"/>
    <hyperlink ref="I284" r:id="rId311" tooltip="Persistent link using digital object identifier" xr:uid="{495E8F3D-F3DF-46B3-8EB6-F718CC78068B}"/>
    <hyperlink ref="I285" r:id="rId312" tooltip="Persistent link using digital object identifier" xr:uid="{90823BD4-CAC6-4452-A9DA-16FBD57247E6}"/>
    <hyperlink ref="I286" r:id="rId313" tooltip="Persistent link using digital object identifier" xr:uid="{99FD86A1-80A9-46AD-A1DB-166C41DEB60B}"/>
    <hyperlink ref="I287" r:id="rId314" tooltip="Persistent link using digital object identifier" xr:uid="{FC4162AF-9447-4F16-8C6D-1ED7E1E6B06C}"/>
    <hyperlink ref="I288" r:id="rId315" tooltip="Persistent link using digital object identifier" xr:uid="{7C169306-DD70-4D5D-9E3D-EDBA6F1080AE}"/>
    <hyperlink ref="I289" r:id="rId316" tooltip="Persistent link using digital object identifier" xr:uid="{989136D2-A3ED-442E-8E02-B7DB34DAD659}"/>
    <hyperlink ref="I290" r:id="rId317" tooltip="Persistent link using digital object identifier" xr:uid="{299B8C33-8189-429A-B005-A0DFA2EB9CA5}"/>
    <hyperlink ref="I291" r:id="rId318" tooltip="Persistent link using digital object identifier" xr:uid="{A4EA493A-1F99-4D54-B5E0-839206A265D9}"/>
    <hyperlink ref="I292" r:id="rId319" tooltip="Persistent link using digital object identifier" xr:uid="{E001E07E-AE3A-4D2D-BB20-F81084452ECC}"/>
    <hyperlink ref="J291" r:id="rId320" tooltip="Persistent link using digital object identifier" xr:uid="{A4E72305-9C92-4C12-A290-225405855C80}"/>
    <hyperlink ref="I293" r:id="rId321" tooltip="Persistent link using digital object identifier" xr:uid="{F06E7AFA-AA3B-4101-AE4C-F756CBB6F537}"/>
    <hyperlink ref="I294" r:id="rId322" tooltip="Persistent link using digital object identifier" xr:uid="{66A96677-BCD1-4F19-AC17-F98F3334DB9C}"/>
    <hyperlink ref="I295" r:id="rId323" tooltip="Persistent link using digital object identifier" xr:uid="{367EF0E2-6A59-420D-A462-395DFE2BB4B9}"/>
    <hyperlink ref="I296" r:id="rId324" tooltip="Persistent link using digital object identifier" xr:uid="{AEAF748B-0032-4A11-8B77-6697B2418F42}"/>
    <hyperlink ref="I297" r:id="rId325" tooltip="Persistent link using digital object identifier" xr:uid="{98B6AEF7-31EE-40B6-8E98-D84BB0004599}"/>
    <hyperlink ref="I298" r:id="rId326" tooltip="Persistent link using digital object identifier" xr:uid="{60B8CE39-4773-4E37-8FF9-010042FBB057}"/>
    <hyperlink ref="I299" r:id="rId327" tooltip="Persistent link using digital object identifier" xr:uid="{7B1CFBB0-6149-4082-BEF4-D7969199EFB5}"/>
    <hyperlink ref="I300" r:id="rId328" tooltip="Persistent link using digital object identifier" xr:uid="{4763B60B-4D80-4CF5-B100-E5A6F7F1D89B}"/>
    <hyperlink ref="I301" r:id="rId329" tooltip="Persistent link using digital object identifier" xr:uid="{69386827-687C-4225-8544-57C0FB980E1D}"/>
    <hyperlink ref="I302" r:id="rId330" tooltip="Persistent link using digital object identifier" xr:uid="{D81C8D3F-0B62-4E63-B534-0CA1613B6219}"/>
    <hyperlink ref="I303" r:id="rId331" tooltip="Persistent link using digital object identifier" xr:uid="{072AB674-435F-4E80-8A9F-F7B0A9698FB2}"/>
    <hyperlink ref="I304" r:id="rId332" tooltip="Persistent link using digital object identifier" xr:uid="{45B392E3-55DB-4C41-80D1-B3751F91EF85}"/>
    <hyperlink ref="J304" r:id="rId333" tooltip="Persistent link using digital object identifier" xr:uid="{4E3A3891-16AD-42E8-8DF9-08D9C8D4AA15}"/>
    <hyperlink ref="I305" r:id="rId334" tooltip="Persistent link using digital object identifier" xr:uid="{AB4BA667-B60A-4C0C-9FC7-8EFACE888350}"/>
    <hyperlink ref="I306" r:id="rId335" tooltip="Persistent link using digital object identifier" xr:uid="{CCF79F12-CD84-4D13-AF32-AE5300E93CFA}"/>
    <hyperlink ref="I307" r:id="rId336" tooltip="Persistent link using digital object identifier" xr:uid="{C1712EF3-2AEB-4BA5-BDFA-2DF821205962}"/>
    <hyperlink ref="I308" r:id="rId337" tooltip="Persistent link using digital object identifier" xr:uid="{60BEDC40-C1C3-4FC0-9E49-015A0A7C3387}"/>
    <hyperlink ref="I309" r:id="rId338" tooltip="Persistent link using digital object identifier" xr:uid="{474205F9-2BCB-42C8-A67C-AD4242997D1A}"/>
    <hyperlink ref="I310" r:id="rId339" tooltip="Persistent link using digital object identifier" xr:uid="{8BABE152-A42B-4C63-BC6C-5B393B19BC84}"/>
    <hyperlink ref="I311" r:id="rId340" tooltip="Persistent link using digital object identifier" xr:uid="{B7B02D6A-F010-4286-BEC2-CD2D963C3F78}"/>
    <hyperlink ref="I312" r:id="rId341" tooltip="Persistent link using digital object identifier" xr:uid="{8E386879-47C9-4B23-AECC-31B32CB3CF37}"/>
  </hyperlinks>
  <pageMargins left="0.7" right="0.7" top="0.75" bottom="0.75" header="0.3" footer="0.3"/>
  <pageSetup orientation="portrait" r:id="rId3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38F12-4A84-4E84-98D5-46921563178E}">
  <dimension ref="A1:G1048"/>
  <sheetViews>
    <sheetView topLeftCell="A1021" zoomScale="120" zoomScaleNormal="120" workbookViewId="0">
      <selection activeCell="A1054" sqref="A1054"/>
    </sheetView>
  </sheetViews>
  <sheetFormatPr baseColWidth="10" defaultRowHeight="12.75" x14ac:dyDescent="0.2"/>
  <cols>
    <col min="1" max="1" width="28.140625" style="1" customWidth="1"/>
    <col min="2" max="4" width="6" style="46" bestFit="1" customWidth="1"/>
    <col min="5" max="5" width="5" style="46" bestFit="1" customWidth="1"/>
    <col min="6" max="6" width="6" style="46" bestFit="1" customWidth="1"/>
    <col min="7" max="7" width="42.42578125" style="1" bestFit="1" customWidth="1"/>
    <col min="8" max="16384" width="11.42578125" style="1"/>
  </cols>
  <sheetData>
    <row r="1" spans="1:7" x14ac:dyDescent="0.2">
      <c r="A1" s="4" t="s">
        <v>38</v>
      </c>
      <c r="B1" s="18" t="s">
        <v>24</v>
      </c>
      <c r="C1" s="19" t="s">
        <v>26</v>
      </c>
      <c r="D1" s="20" t="s">
        <v>27</v>
      </c>
      <c r="E1" s="18" t="s">
        <v>23</v>
      </c>
      <c r="F1" s="18" t="s">
        <v>25</v>
      </c>
      <c r="G1" s="5" t="s">
        <v>786</v>
      </c>
    </row>
    <row r="2" spans="1:7" x14ac:dyDescent="0.2">
      <c r="A2" s="3" t="s">
        <v>28</v>
      </c>
      <c r="B2" s="13">
        <v>50.26</v>
      </c>
      <c r="C2" s="13">
        <v>5.54</v>
      </c>
      <c r="D2" s="13">
        <v>39.69</v>
      </c>
      <c r="E2" s="13">
        <v>3.68</v>
      </c>
      <c r="F2" s="13">
        <v>0.18</v>
      </c>
      <c r="G2" s="3" t="s">
        <v>632</v>
      </c>
    </row>
    <row r="3" spans="1:7" x14ac:dyDescent="0.2">
      <c r="A3" s="3" t="s">
        <v>28</v>
      </c>
      <c r="B3" s="13">
        <v>50.95</v>
      </c>
      <c r="C3" s="13">
        <v>5.77</v>
      </c>
      <c r="D3" s="13">
        <v>38.659999999999997</v>
      </c>
      <c r="E3" s="13">
        <v>3.68</v>
      </c>
      <c r="F3" s="13">
        <v>0.34</v>
      </c>
      <c r="G3" s="3" t="s">
        <v>632</v>
      </c>
    </row>
    <row r="4" spans="1:7" x14ac:dyDescent="0.2">
      <c r="A4" s="3" t="s">
        <v>28</v>
      </c>
      <c r="B4" s="13">
        <v>49.77</v>
      </c>
      <c r="C4" s="13">
        <v>5.68</v>
      </c>
      <c r="D4" s="13">
        <v>42.23</v>
      </c>
      <c r="E4" s="13">
        <v>1.86</v>
      </c>
      <c r="F4" s="13">
        <v>0.13</v>
      </c>
      <c r="G4" s="3" t="s">
        <v>632</v>
      </c>
    </row>
    <row r="5" spans="1:7" x14ac:dyDescent="0.2">
      <c r="A5" s="3" t="s">
        <v>28</v>
      </c>
      <c r="B5" s="13">
        <v>50.3</v>
      </c>
      <c r="C5" s="13">
        <v>5.72</v>
      </c>
      <c r="D5" s="13">
        <v>40.14</v>
      </c>
      <c r="E5" s="13">
        <v>3.24</v>
      </c>
      <c r="F5" s="13">
        <v>0.26</v>
      </c>
      <c r="G5" s="3" t="s">
        <v>632</v>
      </c>
    </row>
    <row r="6" spans="1:7" x14ac:dyDescent="0.2">
      <c r="A6" s="3" t="s">
        <v>28</v>
      </c>
      <c r="B6" s="13">
        <v>51.03</v>
      </c>
      <c r="C6" s="13">
        <v>5.91</v>
      </c>
      <c r="D6" s="13">
        <v>39.25</v>
      </c>
      <c r="E6" s="13">
        <v>3.18</v>
      </c>
      <c r="F6" s="13">
        <v>0.28999999999999998</v>
      </c>
      <c r="G6" s="3" t="s">
        <v>632</v>
      </c>
    </row>
    <row r="7" spans="1:7" x14ac:dyDescent="0.2">
      <c r="A7" s="3" t="s">
        <v>28</v>
      </c>
      <c r="B7" s="13">
        <v>51.74</v>
      </c>
      <c r="C7" s="13">
        <v>5.73</v>
      </c>
      <c r="D7" s="13">
        <v>39.5</v>
      </c>
      <c r="E7" s="13">
        <v>2.33</v>
      </c>
      <c r="F7" s="13">
        <v>0.16</v>
      </c>
      <c r="G7" s="3" t="s">
        <v>632</v>
      </c>
    </row>
    <row r="8" spans="1:7" x14ac:dyDescent="0.2">
      <c r="A8" s="3" t="s">
        <v>39</v>
      </c>
      <c r="B8" s="13">
        <v>49.8</v>
      </c>
      <c r="C8" s="13">
        <v>6.33</v>
      </c>
      <c r="D8" s="13">
        <v>40.31</v>
      </c>
      <c r="E8" s="13">
        <v>2.83</v>
      </c>
      <c r="F8" s="13">
        <v>0.21</v>
      </c>
      <c r="G8" s="3" t="s">
        <v>632</v>
      </c>
    </row>
    <row r="9" spans="1:7" x14ac:dyDescent="0.2">
      <c r="A9" s="3" t="s">
        <v>39</v>
      </c>
      <c r="B9" s="13">
        <v>49.37</v>
      </c>
      <c r="C9" s="13">
        <v>6.28</v>
      </c>
      <c r="D9" s="13">
        <v>40.58</v>
      </c>
      <c r="E9" s="13">
        <v>3.04</v>
      </c>
      <c r="F9" s="13">
        <v>0.21</v>
      </c>
      <c r="G9" s="3" t="s">
        <v>632</v>
      </c>
    </row>
    <row r="10" spans="1:7" x14ac:dyDescent="0.2">
      <c r="A10" s="3" t="s">
        <v>28</v>
      </c>
      <c r="B10" s="13">
        <v>51.04</v>
      </c>
      <c r="C10" s="13">
        <v>6.45</v>
      </c>
      <c r="D10" s="13">
        <v>38.909999999999997</v>
      </c>
      <c r="E10" s="13">
        <v>3.39</v>
      </c>
      <c r="F10" s="13">
        <v>0.17</v>
      </c>
      <c r="G10" s="3" t="s">
        <v>632</v>
      </c>
    </row>
    <row r="11" spans="1:7" x14ac:dyDescent="0.2">
      <c r="A11" s="7" t="s">
        <v>633</v>
      </c>
      <c r="B11" s="13">
        <v>50.42</v>
      </c>
      <c r="C11" s="13">
        <v>5.82</v>
      </c>
      <c r="D11" s="13">
        <v>43.9</v>
      </c>
      <c r="E11" s="13">
        <v>1.08</v>
      </c>
      <c r="F11" s="13">
        <v>0.02</v>
      </c>
      <c r="G11" s="3" t="s">
        <v>632</v>
      </c>
    </row>
    <row r="12" spans="1:7" x14ac:dyDescent="0.2">
      <c r="A12" s="3" t="s">
        <v>634</v>
      </c>
      <c r="B12" s="13">
        <v>48.52</v>
      </c>
      <c r="C12" s="13">
        <v>6.15</v>
      </c>
      <c r="D12" s="13">
        <v>43.04</v>
      </c>
      <c r="E12" s="13">
        <v>2.19</v>
      </c>
      <c r="F12" s="13">
        <v>0.11</v>
      </c>
      <c r="G12" s="3" t="s">
        <v>632</v>
      </c>
    </row>
    <row r="13" spans="1:7" x14ac:dyDescent="0.2">
      <c r="A13" s="7" t="s">
        <v>553</v>
      </c>
      <c r="B13" s="13">
        <v>48.05</v>
      </c>
      <c r="C13" s="13">
        <v>6.38</v>
      </c>
      <c r="D13" s="13">
        <v>44.15</v>
      </c>
      <c r="E13" s="13">
        <v>2.54</v>
      </c>
      <c r="F13" s="13">
        <v>0</v>
      </c>
      <c r="G13" s="3" t="s">
        <v>632</v>
      </c>
    </row>
    <row r="14" spans="1:7" x14ac:dyDescent="0.2">
      <c r="A14" s="3" t="s">
        <v>92</v>
      </c>
      <c r="B14" s="13">
        <v>54.09</v>
      </c>
      <c r="C14" s="13">
        <v>5.2</v>
      </c>
      <c r="D14" s="13">
        <v>38.700000000000003</v>
      </c>
      <c r="E14" s="13">
        <v>1.6</v>
      </c>
      <c r="F14" s="13">
        <v>0.4</v>
      </c>
      <c r="G14" s="3" t="s">
        <v>632</v>
      </c>
    </row>
    <row r="15" spans="1:7" x14ac:dyDescent="0.2">
      <c r="A15" s="3" t="s">
        <v>92</v>
      </c>
      <c r="B15" s="13">
        <v>43.36</v>
      </c>
      <c r="C15" s="13">
        <v>6.15</v>
      </c>
      <c r="D15" s="13">
        <v>50.31</v>
      </c>
      <c r="E15" s="13">
        <v>0.18</v>
      </c>
      <c r="F15" s="13">
        <v>0</v>
      </c>
      <c r="G15" s="3" t="s">
        <v>632</v>
      </c>
    </row>
    <row r="16" spans="1:7" x14ac:dyDescent="0.2">
      <c r="A16" s="3" t="s">
        <v>635</v>
      </c>
      <c r="B16" s="13">
        <v>53.6</v>
      </c>
      <c r="C16" s="13">
        <v>5.2</v>
      </c>
      <c r="D16" s="13">
        <v>38.9</v>
      </c>
      <c r="E16" s="13">
        <v>1.3</v>
      </c>
      <c r="F16" s="13">
        <v>1</v>
      </c>
      <c r="G16" s="3" t="s">
        <v>632</v>
      </c>
    </row>
    <row r="17" spans="1:7" x14ac:dyDescent="0.2">
      <c r="A17" s="3" t="s">
        <v>635</v>
      </c>
      <c r="B17" s="13">
        <v>49.79</v>
      </c>
      <c r="C17" s="13">
        <v>5.66</v>
      </c>
      <c r="D17" s="13">
        <v>43.15</v>
      </c>
      <c r="E17" s="13">
        <v>0.69</v>
      </c>
      <c r="F17" s="13">
        <v>0.22</v>
      </c>
      <c r="G17" s="3" t="s">
        <v>632</v>
      </c>
    </row>
    <row r="18" spans="1:7" x14ac:dyDescent="0.2">
      <c r="A18" s="3" t="s">
        <v>635</v>
      </c>
      <c r="B18" s="13">
        <v>47.67</v>
      </c>
      <c r="C18" s="13">
        <v>6.12</v>
      </c>
      <c r="D18" s="13">
        <v>46</v>
      </c>
      <c r="E18" s="13">
        <v>1.51</v>
      </c>
      <c r="F18" s="13">
        <v>0.02</v>
      </c>
      <c r="G18" s="3" t="s">
        <v>632</v>
      </c>
    </row>
    <row r="19" spans="1:7" x14ac:dyDescent="0.2">
      <c r="A19" s="3" t="s">
        <v>636</v>
      </c>
      <c r="B19" s="13">
        <v>48.74</v>
      </c>
      <c r="C19" s="13">
        <v>5.23</v>
      </c>
      <c r="D19" s="13">
        <v>44.9</v>
      </c>
      <c r="E19" s="13">
        <v>0.63</v>
      </c>
      <c r="F19" s="13">
        <v>0.17</v>
      </c>
      <c r="G19" s="3" t="s">
        <v>632</v>
      </c>
    </row>
    <row r="20" spans="1:7" x14ac:dyDescent="0.2">
      <c r="A20" s="3" t="s">
        <v>636</v>
      </c>
      <c r="B20" s="13">
        <v>49.22</v>
      </c>
      <c r="C20" s="13">
        <v>5.61</v>
      </c>
      <c r="D20" s="13">
        <v>44.06</v>
      </c>
      <c r="E20" s="13">
        <v>0.73</v>
      </c>
      <c r="F20" s="13">
        <v>0.12</v>
      </c>
      <c r="G20" s="3" t="s">
        <v>632</v>
      </c>
    </row>
    <row r="21" spans="1:7" x14ac:dyDescent="0.2">
      <c r="A21" s="3" t="s">
        <v>636</v>
      </c>
      <c r="B21" s="13">
        <v>50.47</v>
      </c>
      <c r="C21" s="13">
        <v>5.6</v>
      </c>
      <c r="D21" s="13">
        <v>42.7</v>
      </c>
      <c r="E21" s="13">
        <v>0.67</v>
      </c>
      <c r="F21" s="13">
        <v>0.16</v>
      </c>
      <c r="G21" s="3" t="s">
        <v>632</v>
      </c>
    </row>
    <row r="22" spans="1:7" x14ac:dyDescent="0.2">
      <c r="A22" s="3" t="s">
        <v>637</v>
      </c>
      <c r="B22" s="13">
        <v>51.23</v>
      </c>
      <c r="C22" s="13">
        <v>6.21</v>
      </c>
      <c r="D22" s="13">
        <v>41.89</v>
      </c>
      <c r="E22" s="13">
        <v>0.61</v>
      </c>
      <c r="F22" s="13">
        <v>7.0000000000000007E-2</v>
      </c>
      <c r="G22" s="3" t="s">
        <v>632</v>
      </c>
    </row>
    <row r="23" spans="1:7" x14ac:dyDescent="0.2">
      <c r="A23" s="3" t="s">
        <v>638</v>
      </c>
      <c r="B23" s="13">
        <v>50.58</v>
      </c>
      <c r="C23" s="13">
        <v>6.28</v>
      </c>
      <c r="D23" s="13">
        <v>41.67</v>
      </c>
      <c r="E23" s="13">
        <v>1.34</v>
      </c>
      <c r="F23" s="13">
        <v>0.12</v>
      </c>
      <c r="G23" s="3" t="s">
        <v>632</v>
      </c>
    </row>
    <row r="24" spans="1:7" x14ac:dyDescent="0.2">
      <c r="A24" s="3" t="s">
        <v>639</v>
      </c>
      <c r="B24" s="13">
        <v>44.64</v>
      </c>
      <c r="C24" s="13">
        <v>4.88</v>
      </c>
      <c r="D24" s="13">
        <v>47.61</v>
      </c>
      <c r="E24" s="13">
        <v>1.95</v>
      </c>
      <c r="F24" s="13">
        <v>0.23</v>
      </c>
      <c r="G24" s="3" t="s">
        <v>632</v>
      </c>
    </row>
    <row r="25" spans="1:7" x14ac:dyDescent="0.2">
      <c r="A25" s="3" t="s">
        <v>639</v>
      </c>
      <c r="B25" s="13">
        <v>51.39</v>
      </c>
      <c r="C25" s="13">
        <v>5.37</v>
      </c>
      <c r="D25" s="13">
        <v>41.02</v>
      </c>
      <c r="E25" s="13">
        <v>1.07</v>
      </c>
      <c r="F25" s="13">
        <v>0.51</v>
      </c>
      <c r="G25" s="3" t="s">
        <v>632</v>
      </c>
    </row>
    <row r="26" spans="1:7" x14ac:dyDescent="0.2">
      <c r="A26" s="3" t="s">
        <v>640</v>
      </c>
      <c r="B26" s="13">
        <v>50.52</v>
      </c>
      <c r="C26" s="13">
        <v>7.74</v>
      </c>
      <c r="D26" s="13">
        <v>39.92</v>
      </c>
      <c r="E26" s="13">
        <v>1.69</v>
      </c>
      <c r="F26" s="13">
        <v>0.13</v>
      </c>
      <c r="G26" s="3" t="s">
        <v>632</v>
      </c>
    </row>
    <row r="27" spans="1:7" x14ac:dyDescent="0.2">
      <c r="A27" s="3" t="s">
        <v>116</v>
      </c>
      <c r="B27" s="13">
        <v>47.24</v>
      </c>
      <c r="C27" s="13">
        <v>5.31</v>
      </c>
      <c r="D27" s="13">
        <v>46.35</v>
      </c>
      <c r="E27" s="13">
        <v>0.73</v>
      </c>
      <c r="F27" s="13">
        <v>0.08</v>
      </c>
      <c r="G27" s="3" t="s">
        <v>632</v>
      </c>
    </row>
    <row r="28" spans="1:7" x14ac:dyDescent="0.2">
      <c r="A28" s="3" t="s">
        <v>116</v>
      </c>
      <c r="B28" s="13">
        <v>48.13</v>
      </c>
      <c r="C28" s="13">
        <v>5.55</v>
      </c>
      <c r="D28" s="13">
        <v>45.01</v>
      </c>
      <c r="E28" s="13">
        <v>1.06</v>
      </c>
      <c r="F28" s="13">
        <v>0.08</v>
      </c>
      <c r="G28" s="3" t="s">
        <v>632</v>
      </c>
    </row>
    <row r="29" spans="1:7" x14ac:dyDescent="0.2">
      <c r="A29" s="3" t="s">
        <v>116</v>
      </c>
      <c r="B29" s="13">
        <v>47.19</v>
      </c>
      <c r="C29" s="13">
        <v>6.22</v>
      </c>
      <c r="D29" s="13">
        <v>46.11</v>
      </c>
      <c r="E29" s="13">
        <v>0.45</v>
      </c>
      <c r="F29" s="13">
        <v>0.08</v>
      </c>
      <c r="G29" s="3" t="s">
        <v>632</v>
      </c>
    </row>
    <row r="30" spans="1:7" x14ac:dyDescent="0.2">
      <c r="A30" s="3" t="s">
        <v>116</v>
      </c>
      <c r="B30" s="13">
        <v>49.21</v>
      </c>
      <c r="C30" s="13">
        <v>6.36</v>
      </c>
      <c r="D30" s="13">
        <v>45.22</v>
      </c>
      <c r="E30" s="13">
        <v>0.73</v>
      </c>
      <c r="F30" s="13">
        <v>0.12</v>
      </c>
      <c r="G30" s="3" t="s">
        <v>632</v>
      </c>
    </row>
    <row r="31" spans="1:7" x14ac:dyDescent="0.2">
      <c r="A31" s="3" t="s">
        <v>641</v>
      </c>
      <c r="B31" s="13">
        <v>48.24</v>
      </c>
      <c r="C31" s="13">
        <v>6.11</v>
      </c>
      <c r="D31" s="13">
        <v>45.39</v>
      </c>
      <c r="E31" s="13">
        <v>0.72</v>
      </c>
      <c r="F31" s="13">
        <v>0.13</v>
      </c>
      <c r="G31" s="3" t="s">
        <v>632</v>
      </c>
    </row>
    <row r="32" spans="1:7" x14ac:dyDescent="0.2">
      <c r="A32" s="3" t="s">
        <v>641</v>
      </c>
      <c r="B32" s="13">
        <v>48.84</v>
      </c>
      <c r="C32" s="13">
        <v>6.26</v>
      </c>
      <c r="D32" s="13">
        <v>45.31</v>
      </c>
      <c r="E32" s="13">
        <v>0.46</v>
      </c>
      <c r="F32" s="13">
        <v>7.0000000000000007E-2</v>
      </c>
      <c r="G32" s="3" t="s">
        <v>632</v>
      </c>
    </row>
    <row r="33" spans="1:7" x14ac:dyDescent="0.2">
      <c r="A33" s="3" t="s">
        <v>641</v>
      </c>
      <c r="B33" s="13">
        <v>48.29</v>
      </c>
      <c r="C33" s="13">
        <v>6.14</v>
      </c>
      <c r="D33" s="13">
        <v>45.73</v>
      </c>
      <c r="E33" s="13">
        <v>0.56999999999999995</v>
      </c>
      <c r="F33" s="13">
        <v>0.1</v>
      </c>
      <c r="G33" s="3" t="s">
        <v>632</v>
      </c>
    </row>
    <row r="34" spans="1:7" x14ac:dyDescent="0.2">
      <c r="A34" s="3" t="s">
        <v>117</v>
      </c>
      <c r="B34" s="13">
        <v>50.41</v>
      </c>
      <c r="C34" s="13">
        <v>6.39</v>
      </c>
      <c r="D34" s="13">
        <v>42.27</v>
      </c>
      <c r="E34" s="13">
        <v>0.82</v>
      </c>
      <c r="F34" s="13">
        <v>0.01</v>
      </c>
      <c r="G34" s="3" t="s">
        <v>632</v>
      </c>
    </row>
    <row r="35" spans="1:7" x14ac:dyDescent="0.2">
      <c r="A35" s="3" t="s">
        <v>117</v>
      </c>
      <c r="B35" s="13">
        <v>48.02</v>
      </c>
      <c r="C35" s="13">
        <v>6.09</v>
      </c>
      <c r="D35" s="13">
        <v>45.08</v>
      </c>
      <c r="E35" s="13">
        <v>0.71</v>
      </c>
      <c r="F35" s="13">
        <v>0.04</v>
      </c>
      <c r="G35" s="3" t="s">
        <v>632</v>
      </c>
    </row>
    <row r="36" spans="1:7" x14ac:dyDescent="0.2">
      <c r="A36" s="3" t="s">
        <v>117</v>
      </c>
      <c r="B36" s="13">
        <v>47.97</v>
      </c>
      <c r="C36" s="13">
        <v>6.09</v>
      </c>
      <c r="D36" s="13">
        <v>45.44</v>
      </c>
      <c r="E36" s="13">
        <v>0.41</v>
      </c>
      <c r="F36" s="13">
        <v>0.04</v>
      </c>
      <c r="G36" s="3" t="s">
        <v>632</v>
      </c>
    </row>
    <row r="37" spans="1:7" x14ac:dyDescent="0.2">
      <c r="A37" s="3" t="s">
        <v>642</v>
      </c>
      <c r="B37" s="13">
        <v>47.13</v>
      </c>
      <c r="C37" s="13">
        <v>5.68</v>
      </c>
      <c r="D37" s="13">
        <v>45.6</v>
      </c>
      <c r="E37" s="13">
        <v>0.9</v>
      </c>
      <c r="F37" s="13">
        <v>0.21</v>
      </c>
      <c r="G37" s="3" t="s">
        <v>632</v>
      </c>
    </row>
    <row r="38" spans="1:7" x14ac:dyDescent="0.2">
      <c r="A38" s="3" t="s">
        <v>643</v>
      </c>
      <c r="B38" s="13">
        <v>49.09</v>
      </c>
      <c r="C38" s="13">
        <v>6.44</v>
      </c>
      <c r="D38" s="13">
        <v>44.81</v>
      </c>
      <c r="E38" s="13">
        <v>1.51</v>
      </c>
      <c r="F38" s="13">
        <v>0.18</v>
      </c>
      <c r="G38" s="3" t="s">
        <v>632</v>
      </c>
    </row>
    <row r="39" spans="1:7" x14ac:dyDescent="0.2">
      <c r="A39" s="3" t="s">
        <v>116</v>
      </c>
      <c r="B39" s="13">
        <v>49.07</v>
      </c>
      <c r="C39" s="13">
        <v>6.41</v>
      </c>
      <c r="D39" s="13">
        <v>44.21</v>
      </c>
      <c r="E39" s="13">
        <v>1.37</v>
      </c>
      <c r="F39" s="13">
        <v>0.15</v>
      </c>
      <c r="G39" s="3" t="s">
        <v>632</v>
      </c>
    </row>
    <row r="40" spans="1:7" x14ac:dyDescent="0.2">
      <c r="A40" s="3" t="s">
        <v>116</v>
      </c>
      <c r="B40" s="13">
        <v>48.34</v>
      </c>
      <c r="C40" s="13">
        <v>6.3</v>
      </c>
      <c r="D40" s="13">
        <v>45.59</v>
      </c>
      <c r="E40" s="13">
        <v>0.77</v>
      </c>
      <c r="F40" s="13">
        <v>0.11</v>
      </c>
      <c r="G40" s="3" t="s">
        <v>632</v>
      </c>
    </row>
    <row r="41" spans="1:7" x14ac:dyDescent="0.2">
      <c r="A41" s="3" t="s">
        <v>116</v>
      </c>
      <c r="B41" s="13">
        <v>50.34</v>
      </c>
      <c r="C41" s="13">
        <v>6.43</v>
      </c>
      <c r="D41" s="13">
        <v>43.76</v>
      </c>
      <c r="E41" s="13">
        <v>1.24</v>
      </c>
      <c r="F41" s="21">
        <v>0.17</v>
      </c>
      <c r="G41" s="3" t="s">
        <v>632</v>
      </c>
    </row>
    <row r="42" spans="1:7" x14ac:dyDescent="0.2">
      <c r="A42" s="3" t="s">
        <v>644</v>
      </c>
      <c r="B42" s="13">
        <v>50.12</v>
      </c>
      <c r="C42" s="13">
        <v>6.35</v>
      </c>
      <c r="D42" s="13">
        <v>42.64</v>
      </c>
      <c r="E42" s="13">
        <v>1.22</v>
      </c>
      <c r="F42" s="21">
        <v>0.14000000000000001</v>
      </c>
      <c r="G42" s="3" t="s">
        <v>632</v>
      </c>
    </row>
    <row r="43" spans="1:7" x14ac:dyDescent="0.2">
      <c r="A43" s="3" t="s">
        <v>645</v>
      </c>
      <c r="B43" s="22">
        <v>49.28</v>
      </c>
      <c r="C43" s="23">
        <v>6.03</v>
      </c>
      <c r="D43" s="23">
        <v>44.17</v>
      </c>
      <c r="E43" s="23">
        <v>0.41</v>
      </c>
      <c r="F43" s="13">
        <v>0.06</v>
      </c>
      <c r="G43" s="3" t="s">
        <v>632</v>
      </c>
    </row>
    <row r="44" spans="1:7" x14ac:dyDescent="0.2">
      <c r="A44" s="3" t="s">
        <v>645</v>
      </c>
      <c r="B44" s="24">
        <v>49.08</v>
      </c>
      <c r="C44" s="24">
        <v>6.24</v>
      </c>
      <c r="D44" s="24">
        <v>44.07</v>
      </c>
      <c r="E44" s="24">
        <v>0.51</v>
      </c>
      <c r="F44" s="13">
        <v>0.06</v>
      </c>
      <c r="G44" s="3" t="s">
        <v>632</v>
      </c>
    </row>
    <row r="45" spans="1:7" x14ac:dyDescent="0.2">
      <c r="A45" s="3" t="s">
        <v>645</v>
      </c>
      <c r="B45" s="24">
        <v>49.47</v>
      </c>
      <c r="C45" s="24">
        <v>6.18</v>
      </c>
      <c r="D45" s="24">
        <v>43.18</v>
      </c>
      <c r="E45" s="24">
        <v>1.07</v>
      </c>
      <c r="F45" s="13">
        <v>0.1</v>
      </c>
      <c r="G45" s="3" t="s">
        <v>632</v>
      </c>
    </row>
    <row r="46" spans="1:7" x14ac:dyDescent="0.2">
      <c r="A46" s="3" t="s">
        <v>645</v>
      </c>
      <c r="B46" s="24">
        <v>49.8</v>
      </c>
      <c r="C46" s="24">
        <v>6.02</v>
      </c>
      <c r="D46" s="24">
        <v>43.37</v>
      </c>
      <c r="E46" s="24">
        <v>0.71</v>
      </c>
      <c r="F46" s="13">
        <v>7.0000000000000007E-2</v>
      </c>
      <c r="G46" s="3" t="s">
        <v>632</v>
      </c>
    </row>
    <row r="47" spans="1:7" x14ac:dyDescent="0.2">
      <c r="A47" s="3" t="s">
        <v>116</v>
      </c>
      <c r="B47" s="13">
        <v>47.92</v>
      </c>
      <c r="C47" s="13">
        <v>5.85</v>
      </c>
      <c r="D47" s="13">
        <v>45.82</v>
      </c>
      <c r="E47" s="13">
        <v>0.67</v>
      </c>
      <c r="F47" s="13">
        <v>0.1</v>
      </c>
      <c r="G47" s="3" t="s">
        <v>632</v>
      </c>
    </row>
    <row r="48" spans="1:7" x14ac:dyDescent="0.2">
      <c r="A48" s="3" t="s">
        <v>117</v>
      </c>
      <c r="B48" s="13">
        <v>48.15</v>
      </c>
      <c r="C48" s="13">
        <v>6.21</v>
      </c>
      <c r="D48" s="13">
        <v>45.49</v>
      </c>
      <c r="E48" s="13">
        <v>0.61</v>
      </c>
      <c r="F48" s="13">
        <v>0.08</v>
      </c>
      <c r="G48" s="3" t="s">
        <v>632</v>
      </c>
    </row>
    <row r="49" spans="1:7" x14ac:dyDescent="0.2">
      <c r="A49" s="3" t="s">
        <v>122</v>
      </c>
      <c r="B49" s="13">
        <v>49.49</v>
      </c>
      <c r="C49" s="13">
        <v>6.75</v>
      </c>
      <c r="D49" s="13">
        <v>40.549999999999997</v>
      </c>
      <c r="E49" s="13">
        <v>2.95</v>
      </c>
      <c r="F49" s="13">
        <v>0.25</v>
      </c>
      <c r="G49" s="3" t="s">
        <v>632</v>
      </c>
    </row>
    <row r="50" spans="1:7" x14ac:dyDescent="0.2">
      <c r="A50" s="3" t="s">
        <v>646</v>
      </c>
      <c r="B50" s="13">
        <v>48.38</v>
      </c>
      <c r="C50" s="13">
        <v>6.02</v>
      </c>
      <c r="D50" s="13">
        <v>44.44</v>
      </c>
      <c r="E50" s="13">
        <v>1.04</v>
      </c>
      <c r="F50" s="13">
        <v>0.15</v>
      </c>
      <c r="G50" s="3" t="s">
        <v>632</v>
      </c>
    </row>
    <row r="51" spans="1:7" x14ac:dyDescent="0.2">
      <c r="A51" s="3" t="s">
        <v>32</v>
      </c>
      <c r="B51" s="13">
        <v>50.31</v>
      </c>
      <c r="C51" s="13">
        <v>5.77</v>
      </c>
      <c r="D51" s="13">
        <v>43.04</v>
      </c>
      <c r="E51" s="13">
        <v>0.56999999999999995</v>
      </c>
      <c r="F51" s="13">
        <v>0.12</v>
      </c>
      <c r="G51" s="3" t="s">
        <v>632</v>
      </c>
    </row>
    <row r="52" spans="1:7" x14ac:dyDescent="0.2">
      <c r="A52" s="3" t="s">
        <v>32</v>
      </c>
      <c r="B52" s="13">
        <v>50.02</v>
      </c>
      <c r="C52" s="13">
        <v>5.64</v>
      </c>
      <c r="D52" s="13">
        <v>43.32</v>
      </c>
      <c r="E52" s="13">
        <v>0.56000000000000005</v>
      </c>
      <c r="F52" s="13">
        <v>0.06</v>
      </c>
      <c r="G52" s="3" t="s">
        <v>632</v>
      </c>
    </row>
    <row r="53" spans="1:7" x14ac:dyDescent="0.2">
      <c r="A53" s="3" t="s">
        <v>32</v>
      </c>
      <c r="B53" s="13">
        <v>51.13</v>
      </c>
      <c r="C53" s="13">
        <v>5.74</v>
      </c>
      <c r="D53" s="13">
        <v>42.12</v>
      </c>
      <c r="E53" s="13">
        <v>0.67</v>
      </c>
      <c r="F53" s="13">
        <v>7.0000000000000007E-2</v>
      </c>
      <c r="G53" s="3" t="s">
        <v>632</v>
      </c>
    </row>
    <row r="54" spans="1:7" x14ac:dyDescent="0.2">
      <c r="A54" s="3" t="s">
        <v>32</v>
      </c>
      <c r="B54" s="13">
        <v>51.97</v>
      </c>
      <c r="C54" s="13">
        <v>5.51</v>
      </c>
      <c r="D54" s="13">
        <v>40.880000000000003</v>
      </c>
      <c r="E54" s="13">
        <v>1.39</v>
      </c>
      <c r="F54" s="13">
        <v>0.13</v>
      </c>
      <c r="G54" s="3" t="s">
        <v>632</v>
      </c>
    </row>
    <row r="55" spans="1:7" x14ac:dyDescent="0.2">
      <c r="A55" s="3" t="s">
        <v>32</v>
      </c>
      <c r="B55" s="13">
        <v>50.76</v>
      </c>
      <c r="C55" s="13">
        <v>5.73</v>
      </c>
      <c r="D55" s="13">
        <v>42.11</v>
      </c>
      <c r="E55" s="13">
        <v>1.1599999999999999</v>
      </c>
      <c r="F55" s="13">
        <v>0.12</v>
      </c>
      <c r="G55" s="3" t="s">
        <v>632</v>
      </c>
    </row>
    <row r="56" spans="1:7" x14ac:dyDescent="0.2">
      <c r="A56" s="3" t="s">
        <v>32</v>
      </c>
      <c r="B56" s="13">
        <v>50.46</v>
      </c>
      <c r="C56" s="13">
        <v>5.7</v>
      </c>
      <c r="D56" s="13">
        <v>43.22</v>
      </c>
      <c r="E56" s="13">
        <v>0.39</v>
      </c>
      <c r="F56" s="13">
        <v>0.05</v>
      </c>
      <c r="G56" s="3" t="s">
        <v>632</v>
      </c>
    </row>
    <row r="57" spans="1:7" x14ac:dyDescent="0.2">
      <c r="A57" s="3" t="s">
        <v>32</v>
      </c>
      <c r="B57" s="13">
        <v>51.64</v>
      </c>
      <c r="C57" s="13">
        <v>5.52</v>
      </c>
      <c r="D57" s="13">
        <v>40.68</v>
      </c>
      <c r="E57" s="13">
        <v>1.83</v>
      </c>
      <c r="F57" s="13">
        <v>0.19</v>
      </c>
      <c r="G57" s="3" t="s">
        <v>632</v>
      </c>
    </row>
    <row r="58" spans="1:7" x14ac:dyDescent="0.2">
      <c r="A58" s="3" t="s">
        <v>32</v>
      </c>
      <c r="B58" s="13">
        <v>49.75</v>
      </c>
      <c r="C58" s="13">
        <v>5.54</v>
      </c>
      <c r="D58" s="13">
        <v>43.88</v>
      </c>
      <c r="E58" s="13">
        <v>0.46</v>
      </c>
      <c r="F58" s="13">
        <v>0.04</v>
      </c>
      <c r="G58" s="3" t="s">
        <v>632</v>
      </c>
    </row>
    <row r="59" spans="1:7" x14ac:dyDescent="0.2">
      <c r="A59" s="3" t="s">
        <v>32</v>
      </c>
      <c r="B59" s="13">
        <v>49.59</v>
      </c>
      <c r="C59" s="13">
        <v>5.63</v>
      </c>
      <c r="D59" s="13">
        <v>43.81</v>
      </c>
      <c r="E59" s="13">
        <v>0.55000000000000004</v>
      </c>
      <c r="F59" s="13">
        <v>0.03</v>
      </c>
      <c r="G59" s="3" t="s">
        <v>632</v>
      </c>
    </row>
    <row r="60" spans="1:7" x14ac:dyDescent="0.2">
      <c r="A60" s="3" t="s">
        <v>32</v>
      </c>
      <c r="B60" s="13">
        <v>49.28</v>
      </c>
      <c r="C60" s="13">
        <v>5.76</v>
      </c>
      <c r="D60" s="13">
        <v>43.92</v>
      </c>
      <c r="E60" s="13">
        <v>0.62</v>
      </c>
      <c r="F60" s="13">
        <v>0.04</v>
      </c>
      <c r="G60" s="3" t="s">
        <v>632</v>
      </c>
    </row>
    <row r="61" spans="1:7" x14ac:dyDescent="0.2">
      <c r="A61" s="3" t="s">
        <v>32</v>
      </c>
      <c r="B61" s="13">
        <v>50.32</v>
      </c>
      <c r="C61" s="13">
        <v>6.21</v>
      </c>
      <c r="D61" s="13">
        <v>42.52</v>
      </c>
      <c r="E61" s="13">
        <v>0.54</v>
      </c>
      <c r="F61" s="13">
        <v>0.21</v>
      </c>
      <c r="G61" s="3" t="s">
        <v>632</v>
      </c>
    </row>
    <row r="62" spans="1:7" x14ac:dyDescent="0.2">
      <c r="A62" s="3" t="s">
        <v>32</v>
      </c>
      <c r="B62" s="13">
        <v>49.66</v>
      </c>
      <c r="C62" s="13">
        <v>6.07</v>
      </c>
      <c r="D62" s="13">
        <v>43.39</v>
      </c>
      <c r="E62" s="13">
        <v>0.59</v>
      </c>
      <c r="F62" s="13">
        <v>0.11</v>
      </c>
      <c r="G62" s="3" t="s">
        <v>632</v>
      </c>
    </row>
    <row r="63" spans="1:7" x14ac:dyDescent="0.2">
      <c r="A63" s="3" t="s">
        <v>647</v>
      </c>
      <c r="B63" s="13">
        <v>49.32</v>
      </c>
      <c r="C63" s="13">
        <v>5.98</v>
      </c>
      <c r="D63" s="13">
        <v>44.24</v>
      </c>
      <c r="E63" s="13">
        <v>0.56000000000000005</v>
      </c>
      <c r="F63" s="13">
        <v>0.09</v>
      </c>
      <c r="G63" s="3" t="s">
        <v>632</v>
      </c>
    </row>
    <row r="64" spans="1:7" x14ac:dyDescent="0.2">
      <c r="A64" s="3" t="s">
        <v>647</v>
      </c>
      <c r="B64" s="13">
        <v>49.27</v>
      </c>
      <c r="C64" s="13">
        <v>6.01</v>
      </c>
      <c r="D64" s="13">
        <v>44.08</v>
      </c>
      <c r="E64" s="13">
        <v>0.59</v>
      </c>
      <c r="F64" s="13">
        <v>0.1</v>
      </c>
      <c r="G64" s="3" t="s">
        <v>632</v>
      </c>
    </row>
    <row r="65" spans="1:7" x14ac:dyDescent="0.2">
      <c r="A65" s="3" t="s">
        <v>647</v>
      </c>
      <c r="B65" s="13">
        <v>48.72</v>
      </c>
      <c r="C65" s="13">
        <v>6.03</v>
      </c>
      <c r="D65" s="13">
        <v>44.23</v>
      </c>
      <c r="E65" s="13">
        <v>0.31</v>
      </c>
      <c r="F65" s="13">
        <v>0.05</v>
      </c>
      <c r="G65" s="3" t="s">
        <v>632</v>
      </c>
    </row>
    <row r="66" spans="1:7" x14ac:dyDescent="0.2">
      <c r="A66" s="3" t="s">
        <v>648</v>
      </c>
      <c r="B66" s="13">
        <v>49.63</v>
      </c>
      <c r="C66" s="13">
        <v>6.08</v>
      </c>
      <c r="D66" s="13">
        <v>43.95</v>
      </c>
      <c r="E66" s="13">
        <v>0.47</v>
      </c>
      <c r="F66" s="13">
        <v>0.08</v>
      </c>
      <c r="G66" s="3" t="s">
        <v>632</v>
      </c>
    </row>
    <row r="67" spans="1:7" x14ac:dyDescent="0.2">
      <c r="A67" s="3" t="s">
        <v>648</v>
      </c>
      <c r="B67" s="13">
        <v>49.29</v>
      </c>
      <c r="C67" s="13">
        <v>6.03</v>
      </c>
      <c r="D67" s="13">
        <v>43.92</v>
      </c>
      <c r="E67" s="13">
        <v>0.39</v>
      </c>
      <c r="F67" s="13">
        <v>7.0000000000000007E-2</v>
      </c>
      <c r="G67" s="3" t="s">
        <v>632</v>
      </c>
    </row>
    <row r="68" spans="1:7" x14ac:dyDescent="0.2">
      <c r="A68" s="3" t="s">
        <v>648</v>
      </c>
      <c r="B68" s="13">
        <v>49.63</v>
      </c>
      <c r="C68" s="13">
        <v>6.08</v>
      </c>
      <c r="D68" s="13">
        <v>44</v>
      </c>
      <c r="E68" s="13">
        <v>0.45</v>
      </c>
      <c r="F68" s="13">
        <v>7.0000000000000007E-2</v>
      </c>
      <c r="G68" s="3" t="s">
        <v>632</v>
      </c>
    </row>
    <row r="69" spans="1:7" x14ac:dyDescent="0.2">
      <c r="A69" s="3" t="s">
        <v>648</v>
      </c>
      <c r="B69" s="13">
        <v>49.94</v>
      </c>
      <c r="C69" s="13">
        <v>6.11</v>
      </c>
      <c r="D69" s="13">
        <v>43.79</v>
      </c>
      <c r="E69" s="13">
        <v>0.39</v>
      </c>
      <c r="F69" s="13">
        <v>7.0000000000000007E-2</v>
      </c>
      <c r="G69" s="3" t="s">
        <v>632</v>
      </c>
    </row>
    <row r="70" spans="1:7" x14ac:dyDescent="0.2">
      <c r="A70" s="3" t="s">
        <v>32</v>
      </c>
      <c r="B70" s="13">
        <v>48.71</v>
      </c>
      <c r="C70" s="13">
        <v>6.21</v>
      </c>
      <c r="D70" s="13">
        <v>43.07</v>
      </c>
      <c r="E70" s="13">
        <v>0.62</v>
      </c>
      <c r="F70" s="13">
        <v>0.56999999999999995</v>
      </c>
      <c r="G70" s="3" t="s">
        <v>632</v>
      </c>
    </row>
    <row r="71" spans="1:7" x14ac:dyDescent="0.2">
      <c r="A71" s="3" t="s">
        <v>32</v>
      </c>
      <c r="B71" s="13">
        <v>49.74</v>
      </c>
      <c r="C71" s="13">
        <v>6.14</v>
      </c>
      <c r="D71" s="13">
        <v>43.73</v>
      </c>
      <c r="E71" s="13">
        <v>0.31</v>
      </c>
      <c r="F71" s="13">
        <v>0.08</v>
      </c>
      <c r="G71" s="3" t="s">
        <v>632</v>
      </c>
    </row>
    <row r="72" spans="1:7" x14ac:dyDescent="0.2">
      <c r="A72" s="3" t="s">
        <v>32</v>
      </c>
      <c r="B72" s="13">
        <v>52.69</v>
      </c>
      <c r="C72" s="13">
        <v>5.53</v>
      </c>
      <c r="D72" s="13">
        <v>41.41</v>
      </c>
      <c r="E72" s="13">
        <v>0.26</v>
      </c>
      <c r="F72" s="13">
        <v>0.1</v>
      </c>
      <c r="G72" s="3" t="s">
        <v>632</v>
      </c>
    </row>
    <row r="73" spans="1:7" x14ac:dyDescent="0.2">
      <c r="A73" s="3" t="s">
        <v>32</v>
      </c>
      <c r="B73" s="13">
        <v>49.14</v>
      </c>
      <c r="C73" s="13">
        <v>6.4</v>
      </c>
      <c r="D73" s="13">
        <v>43.93</v>
      </c>
      <c r="E73" s="13">
        <v>0.3</v>
      </c>
      <c r="F73" s="13">
        <v>0.1</v>
      </c>
      <c r="G73" s="3" t="s">
        <v>632</v>
      </c>
    </row>
    <row r="74" spans="1:7" x14ac:dyDescent="0.2">
      <c r="A74" s="3" t="s">
        <v>32</v>
      </c>
      <c r="B74" s="13">
        <v>49.32</v>
      </c>
      <c r="C74" s="13">
        <v>5.95</v>
      </c>
      <c r="D74" s="13">
        <v>44.13</v>
      </c>
      <c r="E74" s="13">
        <v>0.47</v>
      </c>
      <c r="F74" s="13">
        <v>0.05</v>
      </c>
      <c r="G74" s="3" t="s">
        <v>632</v>
      </c>
    </row>
    <row r="75" spans="1:7" x14ac:dyDescent="0.2">
      <c r="A75" s="3" t="s">
        <v>650</v>
      </c>
      <c r="B75" s="13">
        <v>50</v>
      </c>
      <c r="C75" s="13">
        <v>6.01</v>
      </c>
      <c r="D75" s="13">
        <v>42.01</v>
      </c>
      <c r="E75" s="13">
        <v>0.93</v>
      </c>
      <c r="F75" s="13">
        <v>0.12</v>
      </c>
      <c r="G75" s="3" t="s">
        <v>632</v>
      </c>
    </row>
    <row r="76" spans="1:7" x14ac:dyDescent="0.2">
      <c r="A76" s="3" t="s">
        <v>650</v>
      </c>
      <c r="B76" s="13">
        <v>49.95</v>
      </c>
      <c r="C76" s="13">
        <v>5.73</v>
      </c>
      <c r="D76" s="13">
        <v>42.99</v>
      </c>
      <c r="E76" s="13">
        <v>0.62</v>
      </c>
      <c r="F76" s="13">
        <v>0.1</v>
      </c>
      <c r="G76" s="3" t="s">
        <v>632</v>
      </c>
    </row>
    <row r="77" spans="1:7" x14ac:dyDescent="0.2">
      <c r="A77" s="3" t="s">
        <v>650</v>
      </c>
      <c r="B77" s="13">
        <v>50.22</v>
      </c>
      <c r="C77" s="13">
        <v>5.79</v>
      </c>
      <c r="D77" s="13">
        <v>43.14</v>
      </c>
      <c r="E77" s="13">
        <v>0.5</v>
      </c>
      <c r="F77" s="13">
        <v>0.06</v>
      </c>
      <c r="G77" s="3" t="s">
        <v>632</v>
      </c>
    </row>
    <row r="78" spans="1:7" x14ac:dyDescent="0.2">
      <c r="A78" s="3" t="s">
        <v>650</v>
      </c>
      <c r="B78" s="13">
        <v>50.19</v>
      </c>
      <c r="C78" s="13">
        <v>5.75</v>
      </c>
      <c r="D78" s="13">
        <v>43.49</v>
      </c>
      <c r="E78" s="13">
        <v>0.42</v>
      </c>
      <c r="F78" s="13">
        <v>0.05</v>
      </c>
      <c r="G78" s="3" t="s">
        <v>632</v>
      </c>
    </row>
    <row r="79" spans="1:7" x14ac:dyDescent="0.2">
      <c r="A79" s="3" t="s">
        <v>650</v>
      </c>
      <c r="B79" s="13">
        <v>50.12</v>
      </c>
      <c r="C79" s="13">
        <v>5.72</v>
      </c>
      <c r="D79" s="13">
        <v>43.76</v>
      </c>
      <c r="E79" s="13">
        <v>0.32</v>
      </c>
      <c r="F79" s="13">
        <v>0.05</v>
      </c>
      <c r="G79" s="3" t="s">
        <v>632</v>
      </c>
    </row>
    <row r="80" spans="1:7" x14ac:dyDescent="0.2">
      <c r="A80" s="3" t="s">
        <v>650</v>
      </c>
      <c r="B80" s="13">
        <v>45.89</v>
      </c>
      <c r="C80" s="13">
        <v>6</v>
      </c>
      <c r="D80" s="13">
        <v>47.37</v>
      </c>
      <c r="E80" s="13">
        <v>0.63</v>
      </c>
      <c r="F80" s="13">
        <v>0.11</v>
      </c>
      <c r="G80" s="3" t="s">
        <v>632</v>
      </c>
    </row>
    <row r="81" spans="1:7" x14ac:dyDescent="0.2">
      <c r="A81" s="3" t="s">
        <v>651</v>
      </c>
      <c r="B81" s="13">
        <v>50.72</v>
      </c>
      <c r="C81" s="13">
        <v>5.57</v>
      </c>
      <c r="D81" s="13">
        <v>41.04</v>
      </c>
      <c r="E81" s="13">
        <v>1.45</v>
      </c>
      <c r="F81" s="13">
        <v>0.1</v>
      </c>
      <c r="G81" s="3" t="s">
        <v>632</v>
      </c>
    </row>
    <row r="82" spans="1:7" x14ac:dyDescent="0.2">
      <c r="A82" s="3" t="s">
        <v>651</v>
      </c>
      <c r="B82" s="13">
        <v>50.88</v>
      </c>
      <c r="C82" s="13">
        <v>5.77</v>
      </c>
      <c r="D82" s="13">
        <v>39.93</v>
      </c>
      <c r="E82" s="13">
        <v>2.44</v>
      </c>
      <c r="F82" s="13">
        <v>0.2</v>
      </c>
      <c r="G82" s="3" t="s">
        <v>632</v>
      </c>
    </row>
    <row r="83" spans="1:7" x14ac:dyDescent="0.2">
      <c r="A83" s="3" t="s">
        <v>651</v>
      </c>
      <c r="B83" s="13">
        <v>49.68</v>
      </c>
      <c r="C83" s="13">
        <v>5.34</v>
      </c>
      <c r="D83" s="13">
        <v>41.44</v>
      </c>
      <c r="E83" s="13">
        <v>2.09</v>
      </c>
      <c r="F83" s="13">
        <v>0.17</v>
      </c>
      <c r="G83" s="3" t="s">
        <v>632</v>
      </c>
    </row>
    <row r="84" spans="1:7" x14ac:dyDescent="0.2">
      <c r="A84" s="3" t="s">
        <v>651</v>
      </c>
      <c r="B84" s="13">
        <v>51.68</v>
      </c>
      <c r="C84" s="13">
        <v>5.86</v>
      </c>
      <c r="D84" s="13">
        <v>37.58</v>
      </c>
      <c r="E84" s="13">
        <v>3.97</v>
      </c>
      <c r="F84" s="13">
        <v>0.35</v>
      </c>
      <c r="G84" s="3" t="s">
        <v>632</v>
      </c>
    </row>
    <row r="85" spans="1:7" x14ac:dyDescent="0.2">
      <c r="A85" s="3" t="s">
        <v>651</v>
      </c>
      <c r="B85" s="13">
        <v>50.47</v>
      </c>
      <c r="C85" s="13">
        <v>5.53</v>
      </c>
      <c r="D85" s="13">
        <v>40.340000000000003</v>
      </c>
      <c r="E85" s="13">
        <v>2.37</v>
      </c>
      <c r="F85" s="13">
        <v>0.17</v>
      </c>
      <c r="G85" s="3" t="s">
        <v>632</v>
      </c>
    </row>
    <row r="86" spans="1:7" x14ac:dyDescent="0.2">
      <c r="A86" s="3" t="s">
        <v>651</v>
      </c>
      <c r="B86" s="13">
        <v>49.4</v>
      </c>
      <c r="C86" s="13">
        <v>6.26</v>
      </c>
      <c r="D86" s="13">
        <v>42.7</v>
      </c>
      <c r="E86" s="13">
        <v>1.54</v>
      </c>
      <c r="F86" s="13">
        <v>0.15</v>
      </c>
      <c r="G86" s="3" t="s">
        <v>632</v>
      </c>
    </row>
    <row r="87" spans="1:7" x14ac:dyDescent="0.2">
      <c r="A87" s="3" t="s">
        <v>651</v>
      </c>
      <c r="B87" s="13">
        <v>48.27</v>
      </c>
      <c r="C87" s="13">
        <v>6.27</v>
      </c>
      <c r="D87" s="13">
        <v>44.78</v>
      </c>
      <c r="E87" s="13">
        <v>2.25</v>
      </c>
      <c r="F87" s="13">
        <v>0.25</v>
      </c>
      <c r="G87" s="3" t="s">
        <v>632</v>
      </c>
    </row>
    <row r="88" spans="1:7" x14ac:dyDescent="0.2">
      <c r="A88" s="3" t="s">
        <v>651</v>
      </c>
      <c r="B88" s="13">
        <v>50.44</v>
      </c>
      <c r="C88" s="13">
        <v>6.08</v>
      </c>
      <c r="D88" s="13">
        <v>43.05</v>
      </c>
      <c r="E88" s="13">
        <v>1.45</v>
      </c>
      <c r="F88" s="13">
        <v>0.15</v>
      </c>
      <c r="G88" s="3" t="s">
        <v>632</v>
      </c>
    </row>
    <row r="89" spans="1:7" x14ac:dyDescent="0.2">
      <c r="A89" s="3" t="s">
        <v>651</v>
      </c>
      <c r="B89" s="13">
        <v>50.22</v>
      </c>
      <c r="C89" s="13">
        <v>6.31</v>
      </c>
      <c r="D89" s="13">
        <v>42.59</v>
      </c>
      <c r="E89" s="13">
        <v>2.77</v>
      </c>
      <c r="F89" s="13">
        <v>0.28000000000000003</v>
      </c>
      <c r="G89" s="3" t="s">
        <v>632</v>
      </c>
    </row>
    <row r="90" spans="1:7" x14ac:dyDescent="0.2">
      <c r="A90" s="3" t="s">
        <v>652</v>
      </c>
      <c r="B90" s="13">
        <v>47.51</v>
      </c>
      <c r="C90" s="13">
        <v>5.3</v>
      </c>
      <c r="D90" s="13">
        <v>45.1</v>
      </c>
      <c r="E90" s="13">
        <v>1.7</v>
      </c>
      <c r="F90" s="13">
        <v>0.14000000000000001</v>
      </c>
      <c r="G90" s="3" t="s">
        <v>632</v>
      </c>
    </row>
    <row r="91" spans="1:7" x14ac:dyDescent="0.2">
      <c r="A91" s="3" t="s">
        <v>652</v>
      </c>
      <c r="B91" s="13">
        <v>48.17</v>
      </c>
      <c r="C91" s="13">
        <v>6.5</v>
      </c>
      <c r="D91" s="13">
        <v>44.11</v>
      </c>
      <c r="E91" s="13">
        <v>1.95</v>
      </c>
      <c r="F91" s="13">
        <v>0.25</v>
      </c>
      <c r="G91" s="3" t="s">
        <v>632</v>
      </c>
    </row>
    <row r="92" spans="1:7" x14ac:dyDescent="0.2">
      <c r="A92" s="3" t="s">
        <v>504</v>
      </c>
      <c r="B92" s="13">
        <v>49.59</v>
      </c>
      <c r="C92" s="13">
        <v>6</v>
      </c>
      <c r="D92" s="13">
        <v>46.03</v>
      </c>
      <c r="E92" s="13">
        <v>0.28000000000000003</v>
      </c>
      <c r="F92" s="13">
        <v>0.11</v>
      </c>
      <c r="G92" s="3" t="s">
        <v>632</v>
      </c>
    </row>
    <row r="93" spans="1:7" x14ac:dyDescent="0.2">
      <c r="A93" s="3" t="s">
        <v>653</v>
      </c>
      <c r="B93" s="13">
        <v>49.33</v>
      </c>
      <c r="C93" s="13">
        <v>6.27</v>
      </c>
      <c r="D93" s="13">
        <v>43.71</v>
      </c>
      <c r="E93" s="13">
        <v>0.62</v>
      </c>
      <c r="F93" s="13">
        <v>0.05</v>
      </c>
      <c r="G93" s="3" t="s">
        <v>632</v>
      </c>
    </row>
    <row r="94" spans="1:7" x14ac:dyDescent="0.2">
      <c r="A94" s="3" t="s">
        <v>654</v>
      </c>
      <c r="B94" s="13">
        <v>48.87</v>
      </c>
      <c r="C94" s="13">
        <v>5.3</v>
      </c>
      <c r="D94" s="13">
        <v>45.28</v>
      </c>
      <c r="E94" s="13">
        <v>0.32</v>
      </c>
      <c r="F94" s="13">
        <v>0.09</v>
      </c>
      <c r="G94" s="3" t="s">
        <v>632</v>
      </c>
    </row>
    <row r="95" spans="1:7" x14ac:dyDescent="0.2">
      <c r="A95" s="3" t="s">
        <v>655</v>
      </c>
      <c r="B95" s="13">
        <v>46.9</v>
      </c>
      <c r="C95" s="13">
        <v>5.85</v>
      </c>
      <c r="D95" s="13">
        <v>47.02</v>
      </c>
      <c r="E95" s="13">
        <v>0.21</v>
      </c>
      <c r="F95" s="13">
        <v>0.02</v>
      </c>
      <c r="G95" s="3" t="s">
        <v>632</v>
      </c>
    </row>
    <row r="96" spans="1:7" x14ac:dyDescent="0.2">
      <c r="A96" s="3" t="s">
        <v>53</v>
      </c>
      <c r="B96" s="13">
        <v>48.48</v>
      </c>
      <c r="C96" s="13">
        <v>5.77</v>
      </c>
      <c r="D96" s="13">
        <v>46.07</v>
      </c>
      <c r="E96" s="13">
        <v>0.75</v>
      </c>
      <c r="F96" s="13">
        <v>0.1</v>
      </c>
      <c r="G96" s="3" t="s">
        <v>632</v>
      </c>
    </row>
    <row r="97" spans="1:7" x14ac:dyDescent="0.2">
      <c r="A97" s="3" t="s">
        <v>656</v>
      </c>
      <c r="B97" s="13">
        <v>48.01</v>
      </c>
      <c r="C97" s="13">
        <v>6.51</v>
      </c>
      <c r="D97" s="13">
        <v>40.92</v>
      </c>
      <c r="E97" s="13">
        <v>8</v>
      </c>
      <c r="F97" s="13">
        <v>1.81</v>
      </c>
      <c r="G97" s="3" t="s">
        <v>632</v>
      </c>
    </row>
    <row r="98" spans="1:7" x14ac:dyDescent="0.2">
      <c r="A98" s="3" t="s">
        <v>656</v>
      </c>
      <c r="B98" s="13">
        <v>49.08</v>
      </c>
      <c r="C98" s="13">
        <v>6.9</v>
      </c>
      <c r="D98" s="13">
        <v>37.31</v>
      </c>
      <c r="E98" s="13">
        <v>4.7</v>
      </c>
      <c r="F98" s="13">
        <v>2.0099999999999998</v>
      </c>
      <c r="G98" s="3" t="s">
        <v>632</v>
      </c>
    </row>
    <row r="99" spans="1:7" x14ac:dyDescent="0.2">
      <c r="A99" s="3" t="s">
        <v>657</v>
      </c>
      <c r="B99" s="13">
        <v>49.66</v>
      </c>
      <c r="C99" s="13">
        <v>6.07</v>
      </c>
      <c r="D99" s="13">
        <v>43.48</v>
      </c>
      <c r="E99" s="13">
        <v>0.67</v>
      </c>
      <c r="F99" s="13">
        <v>7.0000000000000007E-2</v>
      </c>
      <c r="G99" s="3" t="s">
        <v>632</v>
      </c>
    </row>
    <row r="100" spans="1:7" x14ac:dyDescent="0.2">
      <c r="A100" s="3" t="s">
        <v>658</v>
      </c>
      <c r="B100" s="13">
        <v>44.78</v>
      </c>
      <c r="C100" s="13">
        <v>5.86</v>
      </c>
      <c r="D100" s="13">
        <v>45.84</v>
      </c>
      <c r="E100" s="13">
        <v>0.59</v>
      </c>
      <c r="F100" s="13">
        <v>0.16</v>
      </c>
      <c r="G100" s="3" t="s">
        <v>632</v>
      </c>
    </row>
    <row r="101" spans="1:7" x14ac:dyDescent="0.2">
      <c r="A101" s="3" t="s">
        <v>659</v>
      </c>
      <c r="B101" s="13">
        <v>44.97</v>
      </c>
      <c r="C101" s="13">
        <v>6.28</v>
      </c>
      <c r="D101" s="13">
        <v>51.1</v>
      </c>
      <c r="E101" s="13">
        <v>1.31</v>
      </c>
      <c r="F101" s="13">
        <v>0.12</v>
      </c>
      <c r="G101" s="3" t="s">
        <v>632</v>
      </c>
    </row>
    <row r="102" spans="1:7" x14ac:dyDescent="0.2">
      <c r="A102" s="3" t="s">
        <v>659</v>
      </c>
      <c r="B102" s="13">
        <v>48.96</v>
      </c>
      <c r="C102" s="13">
        <v>6.81</v>
      </c>
      <c r="D102" s="13">
        <v>42.36</v>
      </c>
      <c r="E102" s="13">
        <v>0.83</v>
      </c>
      <c r="F102" s="13">
        <v>0.19</v>
      </c>
      <c r="G102" s="3" t="s">
        <v>632</v>
      </c>
    </row>
    <row r="103" spans="1:7" x14ac:dyDescent="0.2">
      <c r="A103" s="3" t="s">
        <v>660</v>
      </c>
      <c r="B103" s="13">
        <v>44.56</v>
      </c>
      <c r="C103" s="13">
        <v>7.02</v>
      </c>
      <c r="D103" s="13">
        <v>43.27</v>
      </c>
      <c r="E103" s="13">
        <v>5.15</v>
      </c>
      <c r="F103" s="13">
        <v>0</v>
      </c>
      <c r="G103" s="3" t="s">
        <v>632</v>
      </c>
    </row>
    <row r="104" spans="1:7" x14ac:dyDescent="0.2">
      <c r="A104" s="3" t="s">
        <v>661</v>
      </c>
      <c r="B104" s="13">
        <v>46.7</v>
      </c>
      <c r="C104" s="13">
        <v>6.12</v>
      </c>
      <c r="D104" s="13">
        <v>41.87</v>
      </c>
      <c r="E104" s="13">
        <v>2.34</v>
      </c>
      <c r="F104" s="13">
        <v>0.52</v>
      </c>
      <c r="G104" s="3" t="s">
        <v>632</v>
      </c>
    </row>
    <row r="105" spans="1:7" x14ac:dyDescent="0.2">
      <c r="A105" s="3" t="s">
        <v>661</v>
      </c>
      <c r="B105" s="13">
        <v>47.72</v>
      </c>
      <c r="C105" s="13">
        <v>6.29</v>
      </c>
      <c r="D105" s="13">
        <v>41.05</v>
      </c>
      <c r="E105" s="13">
        <v>2.4700000000000002</v>
      </c>
      <c r="F105" s="13">
        <v>0.5</v>
      </c>
      <c r="G105" s="3" t="s">
        <v>632</v>
      </c>
    </row>
    <row r="106" spans="1:7" x14ac:dyDescent="0.2">
      <c r="A106" s="3" t="s">
        <v>661</v>
      </c>
      <c r="B106" s="13">
        <v>52.96</v>
      </c>
      <c r="C106" s="13">
        <v>6.82</v>
      </c>
      <c r="D106" s="13">
        <v>37.159999999999997</v>
      </c>
      <c r="E106" s="13">
        <v>2.5299999999999998</v>
      </c>
      <c r="F106" s="13">
        <v>0.53</v>
      </c>
      <c r="G106" s="3" t="s">
        <v>632</v>
      </c>
    </row>
    <row r="107" spans="1:7" x14ac:dyDescent="0.2">
      <c r="A107" s="3" t="s">
        <v>662</v>
      </c>
      <c r="B107" s="13">
        <v>38.44</v>
      </c>
      <c r="C107" s="13">
        <v>6.21</v>
      </c>
      <c r="D107" s="13">
        <v>54.33</v>
      </c>
      <c r="E107" s="13">
        <v>1.02</v>
      </c>
      <c r="F107" s="13">
        <v>0</v>
      </c>
      <c r="G107" s="3" t="s">
        <v>632</v>
      </c>
    </row>
    <row r="108" spans="1:7" x14ac:dyDescent="0.2">
      <c r="A108" s="3" t="s">
        <v>663</v>
      </c>
      <c r="B108" s="13">
        <v>46.74</v>
      </c>
      <c r="C108" s="13">
        <v>6.2</v>
      </c>
      <c r="D108" s="13">
        <v>44.93</v>
      </c>
      <c r="E108" s="13">
        <v>1.93</v>
      </c>
      <c r="F108" s="13">
        <v>0.14000000000000001</v>
      </c>
      <c r="G108" s="3" t="s">
        <v>632</v>
      </c>
    </row>
    <row r="109" spans="1:7" x14ac:dyDescent="0.2">
      <c r="A109" s="3" t="s">
        <v>665</v>
      </c>
      <c r="B109" s="13">
        <v>48.73</v>
      </c>
      <c r="C109" s="13">
        <v>6.05</v>
      </c>
      <c r="D109" s="13">
        <v>44.27</v>
      </c>
      <c r="E109" s="13">
        <v>0.62</v>
      </c>
      <c r="F109" s="13">
        <v>0.12</v>
      </c>
      <c r="G109" s="3" t="s">
        <v>632</v>
      </c>
    </row>
    <row r="110" spans="1:7" x14ac:dyDescent="0.2">
      <c r="A110" s="3" t="s">
        <v>665</v>
      </c>
      <c r="B110" s="13">
        <v>45.75</v>
      </c>
      <c r="C110" s="13">
        <v>5.39</v>
      </c>
      <c r="D110" s="13">
        <v>49.17</v>
      </c>
      <c r="E110" s="13">
        <v>0.31</v>
      </c>
      <c r="F110" s="13">
        <v>0.1</v>
      </c>
      <c r="G110" s="3" t="s">
        <v>632</v>
      </c>
    </row>
    <row r="111" spans="1:7" x14ac:dyDescent="0.2">
      <c r="A111" s="3" t="s">
        <v>192</v>
      </c>
      <c r="B111" s="13">
        <v>49.31</v>
      </c>
      <c r="C111" s="13">
        <v>6.04</v>
      </c>
      <c r="D111" s="13">
        <v>44.11</v>
      </c>
      <c r="E111" s="13">
        <v>0.42</v>
      </c>
      <c r="F111" s="13">
        <v>0.05</v>
      </c>
      <c r="G111" s="3" t="s">
        <v>632</v>
      </c>
    </row>
    <row r="112" spans="1:7" x14ac:dyDescent="0.2">
      <c r="A112" s="3" t="s">
        <v>192</v>
      </c>
      <c r="B112" s="13">
        <v>48.68</v>
      </c>
      <c r="C112" s="13">
        <v>6.03</v>
      </c>
      <c r="D112" s="13">
        <v>46.05</v>
      </c>
      <c r="E112" s="13">
        <v>0.99</v>
      </c>
      <c r="F112" s="13">
        <v>0.1</v>
      </c>
      <c r="G112" s="3" t="s">
        <v>632</v>
      </c>
    </row>
    <row r="113" spans="1:7" x14ac:dyDescent="0.2">
      <c r="A113" s="3" t="s">
        <v>192</v>
      </c>
      <c r="B113" s="13">
        <v>48.06</v>
      </c>
      <c r="C113" s="13">
        <v>6.26</v>
      </c>
      <c r="D113" s="13">
        <v>44.38</v>
      </c>
      <c r="E113" s="13">
        <v>0.76</v>
      </c>
      <c r="F113" s="13">
        <v>0.11</v>
      </c>
      <c r="G113" s="3" t="s">
        <v>632</v>
      </c>
    </row>
    <row r="114" spans="1:7" x14ac:dyDescent="0.2">
      <c r="A114" s="3" t="s">
        <v>192</v>
      </c>
      <c r="B114" s="13">
        <v>48.6</v>
      </c>
      <c r="C114" s="13">
        <v>5.83</v>
      </c>
      <c r="D114" s="13">
        <v>44.82</v>
      </c>
      <c r="E114" s="13">
        <v>0.32</v>
      </c>
      <c r="F114" s="13">
        <v>0.08</v>
      </c>
      <c r="G114" s="3" t="s">
        <v>632</v>
      </c>
    </row>
    <row r="115" spans="1:7" x14ac:dyDescent="0.2">
      <c r="A115" s="3" t="s">
        <v>192</v>
      </c>
      <c r="B115" s="13">
        <v>48.4</v>
      </c>
      <c r="C115" s="13">
        <v>5.83</v>
      </c>
      <c r="D115" s="13">
        <v>44.77</v>
      </c>
      <c r="E115" s="13">
        <v>0.44</v>
      </c>
      <c r="F115" s="13">
        <v>0.08</v>
      </c>
      <c r="G115" s="3" t="s">
        <v>632</v>
      </c>
    </row>
    <row r="116" spans="1:7" x14ac:dyDescent="0.2">
      <c r="A116" s="3" t="s">
        <v>192</v>
      </c>
      <c r="B116" s="13">
        <v>47.47</v>
      </c>
      <c r="C116" s="13">
        <v>6.09</v>
      </c>
      <c r="D116" s="13">
        <v>45.3</v>
      </c>
      <c r="E116" s="13">
        <v>0.62</v>
      </c>
      <c r="F116" s="13">
        <v>0.08</v>
      </c>
      <c r="G116" s="3" t="s">
        <v>632</v>
      </c>
    </row>
    <row r="117" spans="1:7" x14ac:dyDescent="0.2">
      <c r="A117" s="3" t="s">
        <v>192</v>
      </c>
      <c r="B117" s="13">
        <v>49.15</v>
      </c>
      <c r="C117" s="13">
        <v>6.09</v>
      </c>
      <c r="D117" s="13">
        <v>42.56</v>
      </c>
      <c r="E117" s="13">
        <v>1.42</v>
      </c>
      <c r="F117" s="13">
        <v>0.18</v>
      </c>
      <c r="G117" s="3" t="s">
        <v>632</v>
      </c>
    </row>
    <row r="118" spans="1:7" x14ac:dyDescent="0.2">
      <c r="A118" s="3" t="s">
        <v>192</v>
      </c>
      <c r="B118" s="13">
        <v>48.73</v>
      </c>
      <c r="C118" s="13">
        <v>5.83</v>
      </c>
      <c r="D118" s="13">
        <v>44.32</v>
      </c>
      <c r="E118" s="13">
        <v>0.93</v>
      </c>
      <c r="F118" s="13">
        <v>0.1</v>
      </c>
      <c r="G118" s="3" t="s">
        <v>632</v>
      </c>
    </row>
    <row r="119" spans="1:7" x14ac:dyDescent="0.2">
      <c r="A119" s="3" t="s">
        <v>192</v>
      </c>
      <c r="B119" s="13">
        <v>47.76</v>
      </c>
      <c r="C119" s="13">
        <v>6.36</v>
      </c>
      <c r="D119" s="13">
        <v>44.73</v>
      </c>
      <c r="E119" s="13">
        <v>1.04</v>
      </c>
      <c r="F119" s="13">
        <v>0.1</v>
      </c>
      <c r="G119" s="3" t="s">
        <v>632</v>
      </c>
    </row>
    <row r="120" spans="1:7" x14ac:dyDescent="0.2">
      <c r="A120" s="3" t="s">
        <v>192</v>
      </c>
      <c r="B120" s="13">
        <v>49.79</v>
      </c>
      <c r="C120" s="13">
        <v>6.22</v>
      </c>
      <c r="D120" s="13">
        <v>42.95</v>
      </c>
      <c r="E120" s="13">
        <v>0.72</v>
      </c>
      <c r="F120" s="13">
        <v>0.09</v>
      </c>
      <c r="G120" s="3" t="s">
        <v>632</v>
      </c>
    </row>
    <row r="121" spans="1:7" x14ac:dyDescent="0.2">
      <c r="A121" s="3" t="s">
        <v>192</v>
      </c>
      <c r="B121" s="13">
        <v>49.59</v>
      </c>
      <c r="C121" s="13">
        <v>6.34</v>
      </c>
      <c r="D121" s="13">
        <v>43.35</v>
      </c>
      <c r="E121" s="13">
        <v>0.42</v>
      </c>
      <c r="F121" s="13">
        <v>7.0000000000000007E-2</v>
      </c>
      <c r="G121" s="3" t="s">
        <v>632</v>
      </c>
    </row>
    <row r="122" spans="1:7" x14ac:dyDescent="0.2">
      <c r="A122" s="3" t="s">
        <v>192</v>
      </c>
      <c r="B122" s="13">
        <v>49.37</v>
      </c>
      <c r="C122" s="13">
        <v>6.25</v>
      </c>
      <c r="D122" s="13">
        <v>42.69</v>
      </c>
      <c r="E122" s="13">
        <v>1.54</v>
      </c>
      <c r="F122" s="13">
        <v>0.15</v>
      </c>
      <c r="G122" s="3" t="s">
        <v>632</v>
      </c>
    </row>
    <row r="123" spans="1:7" x14ac:dyDescent="0.2">
      <c r="A123" s="3" t="s">
        <v>192</v>
      </c>
      <c r="B123" s="13">
        <v>49.58</v>
      </c>
      <c r="C123" s="13">
        <v>5.94</v>
      </c>
      <c r="D123" s="13">
        <v>43.65</v>
      </c>
      <c r="E123" s="13">
        <v>0.73</v>
      </c>
      <c r="F123" s="13">
        <v>0.08</v>
      </c>
      <c r="G123" s="3" t="s">
        <v>632</v>
      </c>
    </row>
    <row r="124" spans="1:7" x14ac:dyDescent="0.2">
      <c r="A124" s="3" t="s">
        <v>666</v>
      </c>
      <c r="B124" s="13">
        <v>49</v>
      </c>
      <c r="C124" s="13">
        <v>5.9</v>
      </c>
      <c r="D124" s="13">
        <v>44.43</v>
      </c>
      <c r="E124" s="13">
        <v>0.56000000000000005</v>
      </c>
      <c r="F124" s="13">
        <v>0.1</v>
      </c>
      <c r="G124" s="3" t="s">
        <v>632</v>
      </c>
    </row>
    <row r="125" spans="1:7" x14ac:dyDescent="0.2">
      <c r="A125" s="3" t="s">
        <v>667</v>
      </c>
      <c r="B125" s="13">
        <v>48.57</v>
      </c>
      <c r="C125" s="13">
        <v>5.81</v>
      </c>
      <c r="D125" s="13">
        <v>45.2</v>
      </c>
      <c r="E125" s="13">
        <v>0.21</v>
      </c>
      <c r="F125" s="13">
        <v>0.05</v>
      </c>
      <c r="G125" s="3" t="s">
        <v>632</v>
      </c>
    </row>
    <row r="126" spans="1:7" x14ac:dyDescent="0.2">
      <c r="A126" s="3" t="s">
        <v>191</v>
      </c>
      <c r="B126" s="13">
        <v>48.93</v>
      </c>
      <c r="C126" s="13">
        <v>6.71</v>
      </c>
      <c r="D126" s="13">
        <v>44.23</v>
      </c>
      <c r="E126" s="13">
        <v>0.44</v>
      </c>
      <c r="F126" s="13">
        <v>0.05</v>
      </c>
      <c r="G126" s="3" t="s">
        <v>632</v>
      </c>
    </row>
    <row r="127" spans="1:7" x14ac:dyDescent="0.2">
      <c r="A127" s="3" t="s">
        <v>122</v>
      </c>
      <c r="B127" s="13">
        <v>48.93</v>
      </c>
      <c r="C127" s="13">
        <v>6.72</v>
      </c>
      <c r="D127" s="13">
        <v>41.85</v>
      </c>
      <c r="E127" s="13">
        <v>2.37</v>
      </c>
      <c r="F127" s="13">
        <v>0.25</v>
      </c>
      <c r="G127" s="3" t="s">
        <v>632</v>
      </c>
    </row>
    <row r="128" spans="1:7" x14ac:dyDescent="0.2">
      <c r="A128" s="3" t="s">
        <v>547</v>
      </c>
      <c r="B128" s="13">
        <v>53.16</v>
      </c>
      <c r="C128" s="13">
        <v>6.41</v>
      </c>
      <c r="D128" s="13">
        <v>39.01</v>
      </c>
      <c r="E128" s="13">
        <v>1.3</v>
      </c>
      <c r="F128" s="13">
        <v>0.11</v>
      </c>
      <c r="G128" s="3" t="s">
        <v>632</v>
      </c>
    </row>
    <row r="129" spans="1:7" x14ac:dyDescent="0.2">
      <c r="A129" s="3" t="s">
        <v>547</v>
      </c>
      <c r="B129" s="13">
        <v>50.72</v>
      </c>
      <c r="C129" s="13">
        <v>6.1</v>
      </c>
      <c r="D129" s="13">
        <v>42.55</v>
      </c>
      <c r="E129" s="13">
        <v>0.4</v>
      </c>
      <c r="F129" s="13">
        <v>0.12</v>
      </c>
      <c r="G129" s="3" t="s">
        <v>632</v>
      </c>
    </row>
    <row r="130" spans="1:7" x14ac:dyDescent="0.2">
      <c r="A130" s="3" t="s">
        <v>547</v>
      </c>
      <c r="B130" s="13">
        <v>49.12</v>
      </c>
      <c r="C130" s="13">
        <v>6.13</v>
      </c>
      <c r="D130" s="13">
        <v>43.51</v>
      </c>
      <c r="E130" s="13">
        <v>0.6</v>
      </c>
      <c r="F130" s="13">
        <v>0.11</v>
      </c>
      <c r="G130" s="3" t="s">
        <v>632</v>
      </c>
    </row>
    <row r="131" spans="1:7" x14ac:dyDescent="0.2">
      <c r="A131" s="3" t="s">
        <v>547</v>
      </c>
      <c r="B131" s="13">
        <v>50.69</v>
      </c>
      <c r="C131" s="13">
        <v>6.07</v>
      </c>
      <c r="D131" s="13">
        <v>42.48</v>
      </c>
      <c r="E131" s="13">
        <v>0.59</v>
      </c>
      <c r="F131" s="13">
        <v>0.06</v>
      </c>
      <c r="G131" s="3" t="s">
        <v>632</v>
      </c>
    </row>
    <row r="132" spans="1:7" x14ac:dyDescent="0.2">
      <c r="A132" s="3" t="s">
        <v>547</v>
      </c>
      <c r="B132" s="13">
        <v>51.28</v>
      </c>
      <c r="C132" s="13">
        <v>6.39</v>
      </c>
      <c r="D132" s="13">
        <v>41.06</v>
      </c>
      <c r="E132" s="13">
        <v>0.85</v>
      </c>
      <c r="F132" s="13">
        <v>0.21</v>
      </c>
      <c r="G132" s="3" t="s">
        <v>632</v>
      </c>
    </row>
    <row r="133" spans="1:7" x14ac:dyDescent="0.2">
      <c r="A133" s="3" t="s">
        <v>547</v>
      </c>
      <c r="B133" s="13">
        <v>51.29</v>
      </c>
      <c r="C133" s="13">
        <v>6.4</v>
      </c>
      <c r="D133" s="13">
        <v>41.06</v>
      </c>
      <c r="E133" s="13">
        <v>0.84</v>
      </c>
      <c r="F133" s="13">
        <v>0.21</v>
      </c>
      <c r="G133" s="3" t="s">
        <v>632</v>
      </c>
    </row>
    <row r="134" spans="1:7" x14ac:dyDescent="0.2">
      <c r="A134" s="3" t="s">
        <v>547</v>
      </c>
      <c r="B134" s="17">
        <v>50.63</v>
      </c>
      <c r="C134" s="14">
        <v>5.7</v>
      </c>
      <c r="D134" s="14">
        <v>43.99</v>
      </c>
      <c r="E134" s="13">
        <v>0.52</v>
      </c>
      <c r="F134" s="13">
        <v>0.15</v>
      </c>
      <c r="G134" s="3" t="s">
        <v>632</v>
      </c>
    </row>
    <row r="135" spans="1:7" x14ac:dyDescent="0.2">
      <c r="A135" s="3" t="s">
        <v>547</v>
      </c>
      <c r="B135" s="13">
        <v>50.32</v>
      </c>
      <c r="C135" s="13">
        <v>5.64</v>
      </c>
      <c r="D135" s="13">
        <v>43.72</v>
      </c>
      <c r="E135" s="13">
        <v>0.54</v>
      </c>
      <c r="F135" s="13">
        <v>0.14000000000000001</v>
      </c>
      <c r="G135" s="3" t="s">
        <v>632</v>
      </c>
    </row>
    <row r="136" spans="1:7" x14ac:dyDescent="0.2">
      <c r="A136" s="3" t="s">
        <v>547</v>
      </c>
      <c r="B136" s="13">
        <v>50.74</v>
      </c>
      <c r="C136" s="13">
        <v>5.71</v>
      </c>
      <c r="D136" s="13">
        <v>43.76</v>
      </c>
      <c r="E136" s="13">
        <v>0.49</v>
      </c>
      <c r="F136" s="13">
        <v>0.17</v>
      </c>
      <c r="G136" s="3" t="s">
        <v>632</v>
      </c>
    </row>
    <row r="137" spans="1:7" x14ac:dyDescent="0.2">
      <c r="A137" s="3" t="s">
        <v>547</v>
      </c>
      <c r="B137" s="13">
        <v>49.22</v>
      </c>
      <c r="C137" s="13">
        <v>5.96</v>
      </c>
      <c r="D137" s="13">
        <v>43.93</v>
      </c>
      <c r="E137" s="13">
        <v>0.77</v>
      </c>
      <c r="F137" s="13">
        <v>0.08</v>
      </c>
      <c r="G137" s="3" t="s">
        <v>632</v>
      </c>
    </row>
    <row r="138" spans="1:7" x14ac:dyDescent="0.2">
      <c r="A138" s="3" t="s">
        <v>547</v>
      </c>
      <c r="B138" s="13">
        <v>48.83</v>
      </c>
      <c r="C138" s="13">
        <v>5.96</v>
      </c>
      <c r="D138" s="13">
        <v>44.8</v>
      </c>
      <c r="E138" s="13">
        <v>0.37</v>
      </c>
      <c r="F138" s="13">
        <v>0.05</v>
      </c>
      <c r="G138" s="3" t="s">
        <v>632</v>
      </c>
    </row>
    <row r="139" spans="1:7" x14ac:dyDescent="0.2">
      <c r="A139" s="3" t="s">
        <v>52</v>
      </c>
      <c r="B139" s="13">
        <v>48.45</v>
      </c>
      <c r="C139" s="13">
        <v>5.25</v>
      </c>
      <c r="D139" s="13">
        <v>43.68</v>
      </c>
      <c r="E139" s="13">
        <v>2.5099999999999998</v>
      </c>
      <c r="F139" s="13">
        <v>0.12</v>
      </c>
      <c r="G139" s="3" t="s">
        <v>632</v>
      </c>
    </row>
    <row r="140" spans="1:7" x14ac:dyDescent="0.2">
      <c r="A140" s="3" t="s">
        <v>668</v>
      </c>
      <c r="B140" s="13">
        <v>50.67</v>
      </c>
      <c r="C140" s="13">
        <v>5.69</v>
      </c>
      <c r="D140" s="13">
        <v>39.22</v>
      </c>
      <c r="E140" s="13">
        <v>4.28</v>
      </c>
      <c r="F140" s="13">
        <v>0.14000000000000001</v>
      </c>
      <c r="G140" s="3" t="s">
        <v>632</v>
      </c>
    </row>
    <row r="141" spans="1:7" x14ac:dyDescent="0.2">
      <c r="A141" s="3" t="s">
        <v>669</v>
      </c>
      <c r="B141" s="13">
        <v>50.16</v>
      </c>
      <c r="C141" s="13">
        <v>6.61</v>
      </c>
      <c r="D141" s="13">
        <v>41.5</v>
      </c>
      <c r="E141" s="13">
        <v>0.76</v>
      </c>
      <c r="F141" s="13">
        <v>0.53</v>
      </c>
      <c r="G141" s="3" t="s">
        <v>632</v>
      </c>
    </row>
    <row r="142" spans="1:7" x14ac:dyDescent="0.2">
      <c r="A142" s="3" t="s">
        <v>670</v>
      </c>
      <c r="B142" s="13">
        <v>48.23</v>
      </c>
      <c r="C142" s="13">
        <v>5.27</v>
      </c>
      <c r="D142" s="13">
        <v>39.630000000000003</v>
      </c>
      <c r="E142" s="13">
        <v>6.69</v>
      </c>
      <c r="F142" s="13">
        <v>0.19</v>
      </c>
      <c r="G142" s="3" t="s">
        <v>632</v>
      </c>
    </row>
    <row r="143" spans="1:7" x14ac:dyDescent="0.2">
      <c r="A143" s="3" t="s">
        <v>671</v>
      </c>
      <c r="B143" s="13">
        <v>46.93</v>
      </c>
      <c r="C143" s="13">
        <v>5.37</v>
      </c>
      <c r="D143" s="13">
        <v>43.2</v>
      </c>
      <c r="E143" s="13">
        <v>4.16</v>
      </c>
      <c r="F143" s="13">
        <v>0.33</v>
      </c>
      <c r="G143" s="3" t="s">
        <v>632</v>
      </c>
    </row>
    <row r="144" spans="1:7" x14ac:dyDescent="0.2">
      <c r="A144" s="3" t="s">
        <v>133</v>
      </c>
      <c r="B144" s="13">
        <v>46.95</v>
      </c>
      <c r="C144" s="13">
        <v>5.78</v>
      </c>
      <c r="D144" s="13">
        <v>40.94</v>
      </c>
      <c r="E144" s="13">
        <v>6.11</v>
      </c>
      <c r="F144" s="13">
        <v>0.22</v>
      </c>
      <c r="G144" s="3" t="s">
        <v>632</v>
      </c>
    </row>
    <row r="145" spans="1:7" x14ac:dyDescent="0.2">
      <c r="A145" s="3" t="s">
        <v>169</v>
      </c>
      <c r="B145" s="13">
        <v>47.81</v>
      </c>
      <c r="C145" s="13">
        <v>5.08</v>
      </c>
      <c r="D145" s="13">
        <v>42.62</v>
      </c>
      <c r="E145" s="13">
        <v>3.99</v>
      </c>
      <c r="F145" s="13">
        <v>0.28999999999999998</v>
      </c>
      <c r="G145" s="3" t="s">
        <v>632</v>
      </c>
    </row>
    <row r="146" spans="1:7" x14ac:dyDescent="0.2">
      <c r="A146" s="3" t="s">
        <v>218</v>
      </c>
      <c r="B146" s="13">
        <v>46.96</v>
      </c>
      <c r="C146" s="13">
        <v>5.0199999999999996</v>
      </c>
      <c r="D146" s="13">
        <v>44.58</v>
      </c>
      <c r="E146" s="13">
        <v>2.83</v>
      </c>
      <c r="F146" s="13">
        <v>0.62</v>
      </c>
      <c r="G146" s="3" t="s">
        <v>632</v>
      </c>
    </row>
    <row r="147" spans="1:7" x14ac:dyDescent="0.2">
      <c r="A147" s="3" t="s">
        <v>224</v>
      </c>
      <c r="B147" s="13">
        <v>47.39</v>
      </c>
      <c r="C147" s="13">
        <v>5.82</v>
      </c>
      <c r="D147" s="13">
        <v>42.07</v>
      </c>
      <c r="E147" s="13">
        <v>4.53</v>
      </c>
      <c r="F147" s="13">
        <v>0.19</v>
      </c>
      <c r="G147" s="3" t="s">
        <v>632</v>
      </c>
    </row>
    <row r="148" spans="1:7" x14ac:dyDescent="0.2">
      <c r="A148" s="3" t="s">
        <v>673</v>
      </c>
      <c r="B148" s="13">
        <v>50.43</v>
      </c>
      <c r="C148" s="13">
        <v>5.69</v>
      </c>
      <c r="D148" s="13">
        <v>39.979999999999997</v>
      </c>
      <c r="E148" s="13">
        <v>2.66</v>
      </c>
      <c r="F148" s="13">
        <v>0.28999999999999998</v>
      </c>
      <c r="G148" s="3" t="s">
        <v>632</v>
      </c>
    </row>
    <row r="149" spans="1:7" x14ac:dyDescent="0.2">
      <c r="A149" s="3" t="s">
        <v>673</v>
      </c>
      <c r="B149" s="13">
        <v>49.94</v>
      </c>
      <c r="C149" s="13">
        <v>5.62</v>
      </c>
      <c r="D149" s="13">
        <v>41.23</v>
      </c>
      <c r="E149" s="13">
        <v>2.29</v>
      </c>
      <c r="F149" s="13">
        <v>0.11</v>
      </c>
      <c r="G149" s="3" t="s">
        <v>632</v>
      </c>
    </row>
    <row r="150" spans="1:7" x14ac:dyDescent="0.2">
      <c r="A150" s="3" t="s">
        <v>673</v>
      </c>
      <c r="B150" s="13">
        <v>49.34</v>
      </c>
      <c r="C150" s="13">
        <v>5.73</v>
      </c>
      <c r="D150" s="13">
        <v>41.56</v>
      </c>
      <c r="E150" s="13">
        <v>2.4500000000000002</v>
      </c>
      <c r="F150" s="13">
        <v>0.13</v>
      </c>
      <c r="G150" s="3" t="s">
        <v>632</v>
      </c>
    </row>
    <row r="151" spans="1:7" x14ac:dyDescent="0.2">
      <c r="A151" s="3" t="s">
        <v>674</v>
      </c>
      <c r="B151" s="13">
        <v>48.7</v>
      </c>
      <c r="C151" s="13">
        <v>6.4</v>
      </c>
      <c r="D151" s="13">
        <v>42.47</v>
      </c>
      <c r="E151" s="13">
        <v>1.9</v>
      </c>
      <c r="F151" s="13">
        <v>0.14000000000000001</v>
      </c>
      <c r="G151" s="3" t="s">
        <v>632</v>
      </c>
    </row>
    <row r="152" spans="1:7" x14ac:dyDescent="0.2">
      <c r="A152" s="3" t="s">
        <v>674</v>
      </c>
      <c r="B152" s="13">
        <v>48.2</v>
      </c>
      <c r="C152" s="13">
        <v>6.5</v>
      </c>
      <c r="D152" s="13">
        <v>43.44</v>
      </c>
      <c r="E152" s="13">
        <v>1.74</v>
      </c>
      <c r="F152" s="13">
        <v>0.28999999999999998</v>
      </c>
      <c r="G152" s="3" t="s">
        <v>632</v>
      </c>
    </row>
    <row r="153" spans="1:7" x14ac:dyDescent="0.2">
      <c r="A153" s="3" t="s">
        <v>674</v>
      </c>
      <c r="B153" s="13">
        <v>50.55</v>
      </c>
      <c r="C153" s="13">
        <v>6.47</v>
      </c>
      <c r="D153" s="13">
        <v>43.22</v>
      </c>
      <c r="E153" s="13">
        <v>2.2000000000000002</v>
      </c>
      <c r="F153" s="13">
        <v>0.42</v>
      </c>
      <c r="G153" s="3" t="s">
        <v>632</v>
      </c>
    </row>
    <row r="154" spans="1:7" x14ac:dyDescent="0.2">
      <c r="A154" s="3" t="s">
        <v>674</v>
      </c>
      <c r="B154" s="13">
        <v>50.23</v>
      </c>
      <c r="C154" s="13">
        <v>6.53</v>
      </c>
      <c r="D154" s="13">
        <v>43.59</v>
      </c>
      <c r="E154" s="13">
        <v>1.63</v>
      </c>
      <c r="F154" s="13">
        <v>0.2</v>
      </c>
      <c r="G154" s="3" t="s">
        <v>632</v>
      </c>
    </row>
    <row r="155" spans="1:7" x14ac:dyDescent="0.2">
      <c r="A155" s="3" t="s">
        <v>40</v>
      </c>
      <c r="B155" s="13">
        <v>49.56</v>
      </c>
      <c r="C155" s="13">
        <v>6.36</v>
      </c>
      <c r="D155" s="13">
        <v>42.74</v>
      </c>
      <c r="E155" s="13">
        <v>1.23</v>
      </c>
      <c r="F155" s="13">
        <v>0.05</v>
      </c>
      <c r="G155" s="3" t="s">
        <v>632</v>
      </c>
    </row>
    <row r="156" spans="1:7" x14ac:dyDescent="0.2">
      <c r="A156" s="3" t="s">
        <v>40</v>
      </c>
      <c r="B156" s="13">
        <v>48.6</v>
      </c>
      <c r="C156" s="13">
        <v>5.69</v>
      </c>
      <c r="D156" s="13">
        <v>43.09</v>
      </c>
      <c r="E156" s="13">
        <v>1.02</v>
      </c>
      <c r="F156" s="13">
        <v>0.01</v>
      </c>
      <c r="G156" s="3" t="s">
        <v>632</v>
      </c>
    </row>
    <row r="157" spans="1:7" x14ac:dyDescent="0.2">
      <c r="A157" s="3" t="s">
        <v>675</v>
      </c>
      <c r="B157" s="13">
        <v>51.71</v>
      </c>
      <c r="C157" s="13">
        <v>6.13</v>
      </c>
      <c r="D157" s="13">
        <v>41.35</v>
      </c>
      <c r="E157" s="13">
        <v>0.76</v>
      </c>
      <c r="F157" s="13">
        <v>0.03</v>
      </c>
      <c r="G157" s="3" t="s">
        <v>632</v>
      </c>
    </row>
    <row r="158" spans="1:7" x14ac:dyDescent="0.2">
      <c r="A158" s="3" t="s">
        <v>675</v>
      </c>
      <c r="B158" s="13">
        <v>47.25</v>
      </c>
      <c r="C158" s="13">
        <v>6.27</v>
      </c>
      <c r="D158" s="13">
        <v>44.41</v>
      </c>
      <c r="E158" s="13">
        <v>1.22</v>
      </c>
      <c r="F158" s="13">
        <v>0.02</v>
      </c>
      <c r="G158" s="3" t="s">
        <v>632</v>
      </c>
    </row>
    <row r="159" spans="1:7" x14ac:dyDescent="0.2">
      <c r="A159" s="3" t="s">
        <v>675</v>
      </c>
      <c r="B159" s="13">
        <v>50.46</v>
      </c>
      <c r="C159" s="13">
        <v>5.85</v>
      </c>
      <c r="D159" s="13">
        <v>45.48</v>
      </c>
      <c r="E159" s="13">
        <v>0.17</v>
      </c>
      <c r="F159" s="13">
        <v>0.01</v>
      </c>
      <c r="G159" s="3" t="s">
        <v>632</v>
      </c>
    </row>
    <row r="160" spans="1:7" x14ac:dyDescent="0.2">
      <c r="A160" s="3" t="s">
        <v>675</v>
      </c>
      <c r="B160" s="13">
        <v>49.53</v>
      </c>
      <c r="C160" s="13">
        <v>6.2</v>
      </c>
      <c r="D160" s="13">
        <v>43.02</v>
      </c>
      <c r="E160" s="13">
        <v>1.1399999999999999</v>
      </c>
      <c r="F160" s="13">
        <v>0.06</v>
      </c>
      <c r="G160" s="3" t="s">
        <v>632</v>
      </c>
    </row>
    <row r="161" spans="1:7" x14ac:dyDescent="0.2">
      <c r="A161" s="3" t="s">
        <v>675</v>
      </c>
      <c r="B161" s="13">
        <v>50.17</v>
      </c>
      <c r="C161" s="13">
        <v>6.36</v>
      </c>
      <c r="D161" s="13">
        <v>43.2</v>
      </c>
      <c r="E161" s="13">
        <v>0.26</v>
      </c>
      <c r="F161" s="13">
        <v>0.01</v>
      </c>
      <c r="G161" s="3" t="s">
        <v>632</v>
      </c>
    </row>
    <row r="162" spans="1:7" x14ac:dyDescent="0.2">
      <c r="A162" s="3" t="s">
        <v>676</v>
      </c>
      <c r="B162" s="13">
        <v>49.59</v>
      </c>
      <c r="C162" s="13">
        <v>5.81</v>
      </c>
      <c r="D162" s="13">
        <v>43.76</v>
      </c>
      <c r="E162" s="13">
        <v>0.76</v>
      </c>
      <c r="F162" s="13">
        <v>0.03</v>
      </c>
      <c r="G162" s="3" t="s">
        <v>632</v>
      </c>
    </row>
    <row r="163" spans="1:7" x14ac:dyDescent="0.2">
      <c r="A163" s="3" t="s">
        <v>676</v>
      </c>
      <c r="B163" s="13">
        <v>49.41</v>
      </c>
      <c r="C163" s="13">
        <v>6.32</v>
      </c>
      <c r="D163" s="13">
        <v>43.11</v>
      </c>
      <c r="E163" s="13">
        <v>1.07</v>
      </c>
      <c r="F163" s="13">
        <v>0.05</v>
      </c>
      <c r="G163" s="3" t="s">
        <v>632</v>
      </c>
    </row>
    <row r="164" spans="1:7" x14ac:dyDescent="0.2">
      <c r="A164" s="3" t="s">
        <v>676</v>
      </c>
      <c r="B164" s="13">
        <v>50.63</v>
      </c>
      <c r="C164" s="13">
        <v>6.36</v>
      </c>
      <c r="D164" s="13">
        <v>41.72</v>
      </c>
      <c r="E164" s="13">
        <v>1.2</v>
      </c>
      <c r="F164" s="13">
        <v>0.06</v>
      </c>
      <c r="G164" s="3" t="s">
        <v>632</v>
      </c>
    </row>
    <row r="165" spans="1:7" x14ac:dyDescent="0.2">
      <c r="A165" s="3" t="s">
        <v>676</v>
      </c>
      <c r="B165" s="13">
        <v>49.56</v>
      </c>
      <c r="C165" s="13">
        <v>6.36</v>
      </c>
      <c r="D165" s="13">
        <v>42.76</v>
      </c>
      <c r="E165" s="13">
        <v>1.23</v>
      </c>
      <c r="F165" s="13">
        <v>0.04</v>
      </c>
      <c r="G165" s="3" t="s">
        <v>632</v>
      </c>
    </row>
    <row r="166" spans="1:7" x14ac:dyDescent="0.2">
      <c r="A166" s="3" t="s">
        <v>676</v>
      </c>
      <c r="B166" s="13">
        <v>50.15</v>
      </c>
      <c r="C166" s="13">
        <v>6.17</v>
      </c>
      <c r="D166" s="13">
        <v>42.01</v>
      </c>
      <c r="E166" s="13">
        <v>1.52</v>
      </c>
      <c r="F166" s="13">
        <v>7.0000000000000007E-2</v>
      </c>
      <c r="G166" s="3" t="s">
        <v>632</v>
      </c>
    </row>
    <row r="167" spans="1:7" x14ac:dyDescent="0.2">
      <c r="A167" s="3" t="s">
        <v>676</v>
      </c>
      <c r="B167" s="13">
        <v>47.55</v>
      </c>
      <c r="C167" s="13">
        <v>5.96</v>
      </c>
      <c r="D167" s="13">
        <v>45.76</v>
      </c>
      <c r="E167" s="13">
        <v>0.67</v>
      </c>
      <c r="F167" s="13">
        <v>0.04</v>
      </c>
      <c r="G167" s="3" t="s">
        <v>632</v>
      </c>
    </row>
    <row r="168" spans="1:7" x14ac:dyDescent="0.2">
      <c r="A168" s="3" t="s">
        <v>676</v>
      </c>
      <c r="B168" s="13">
        <v>50.98</v>
      </c>
      <c r="C168" s="13">
        <v>6.17</v>
      </c>
      <c r="D168" s="13">
        <v>42.01</v>
      </c>
      <c r="E168" s="13">
        <v>0.79</v>
      </c>
      <c r="F168" s="13">
        <v>0.04</v>
      </c>
      <c r="G168" s="3" t="s">
        <v>632</v>
      </c>
    </row>
    <row r="169" spans="1:7" x14ac:dyDescent="0.2">
      <c r="A169" s="3" t="s">
        <v>676</v>
      </c>
      <c r="B169" s="13">
        <v>51.71</v>
      </c>
      <c r="C169" s="13">
        <v>6.14</v>
      </c>
      <c r="D169" s="13">
        <v>41.34</v>
      </c>
      <c r="E169" s="13">
        <v>0.76</v>
      </c>
      <c r="F169" s="13">
        <v>0.03</v>
      </c>
      <c r="G169" s="3" t="s">
        <v>632</v>
      </c>
    </row>
    <row r="170" spans="1:7" x14ac:dyDescent="0.2">
      <c r="A170" s="3" t="s">
        <v>677</v>
      </c>
      <c r="B170" s="13">
        <v>52.96</v>
      </c>
      <c r="C170" s="13">
        <v>5.85</v>
      </c>
      <c r="D170" s="13">
        <v>37.56</v>
      </c>
      <c r="E170" s="13">
        <v>3.39</v>
      </c>
      <c r="F170" s="13">
        <v>0.22</v>
      </c>
      <c r="G170" s="3" t="s">
        <v>632</v>
      </c>
    </row>
    <row r="171" spans="1:7" x14ac:dyDescent="0.2">
      <c r="A171" s="3" t="s">
        <v>677</v>
      </c>
      <c r="B171" s="13">
        <v>52.58</v>
      </c>
      <c r="C171" s="13">
        <v>10.01</v>
      </c>
      <c r="D171" s="13">
        <v>34.28</v>
      </c>
      <c r="E171" s="13">
        <v>3.04</v>
      </c>
      <c r="F171" s="13">
        <v>7.0000000000000007E-2</v>
      </c>
      <c r="G171" s="3" t="s">
        <v>632</v>
      </c>
    </row>
    <row r="172" spans="1:7" x14ac:dyDescent="0.2">
      <c r="A172" s="3" t="s">
        <v>71</v>
      </c>
      <c r="B172" s="13">
        <v>51.09</v>
      </c>
      <c r="C172" s="13">
        <v>5.98</v>
      </c>
      <c r="D172" s="13">
        <v>39.299999999999997</v>
      </c>
      <c r="E172" s="13">
        <v>3.32</v>
      </c>
      <c r="F172" s="13">
        <v>0.23</v>
      </c>
      <c r="G172" s="3" t="s">
        <v>632</v>
      </c>
    </row>
    <row r="173" spans="1:7" x14ac:dyDescent="0.2">
      <c r="A173" s="3" t="s">
        <v>71</v>
      </c>
      <c r="B173" s="13">
        <v>50.2</v>
      </c>
      <c r="C173" s="13">
        <v>6.2</v>
      </c>
      <c r="D173" s="13">
        <v>39.700000000000003</v>
      </c>
      <c r="E173" s="13">
        <v>3.7</v>
      </c>
      <c r="F173" s="13">
        <v>0.19</v>
      </c>
      <c r="G173" s="3" t="s">
        <v>632</v>
      </c>
    </row>
    <row r="174" spans="1:7" x14ac:dyDescent="0.2">
      <c r="A174" s="3" t="s">
        <v>678</v>
      </c>
      <c r="B174" s="13">
        <v>52.57</v>
      </c>
      <c r="C174" s="13">
        <v>5.7</v>
      </c>
      <c r="D174" s="13">
        <v>36.17</v>
      </c>
      <c r="E174" s="13">
        <v>3.25</v>
      </c>
      <c r="F174" s="13">
        <v>0.13</v>
      </c>
      <c r="G174" s="3" t="s">
        <v>632</v>
      </c>
    </row>
    <row r="175" spans="1:7" x14ac:dyDescent="0.2">
      <c r="A175" s="3" t="s">
        <v>83</v>
      </c>
      <c r="B175" s="13">
        <v>52.6</v>
      </c>
      <c r="C175" s="13">
        <v>6.6</v>
      </c>
      <c r="D175" s="13">
        <v>39.700000000000003</v>
      </c>
      <c r="E175" s="13">
        <v>0.3</v>
      </c>
      <c r="F175" s="13">
        <v>0.8</v>
      </c>
      <c r="G175" s="3" t="s">
        <v>632</v>
      </c>
    </row>
    <row r="176" spans="1:7" x14ac:dyDescent="0.2">
      <c r="A176" s="3" t="s">
        <v>83</v>
      </c>
      <c r="B176" s="13">
        <v>50.58</v>
      </c>
      <c r="C176" s="13">
        <v>5.74</v>
      </c>
      <c r="D176" s="13">
        <v>43.68</v>
      </c>
      <c r="E176" s="13">
        <v>0</v>
      </c>
      <c r="F176" s="13">
        <v>0</v>
      </c>
      <c r="G176" s="3" t="s">
        <v>632</v>
      </c>
    </row>
    <row r="177" spans="1:7" x14ac:dyDescent="0.2">
      <c r="A177" s="3" t="s">
        <v>83</v>
      </c>
      <c r="B177" s="13">
        <v>51.2</v>
      </c>
      <c r="C177" s="13">
        <v>5.6</v>
      </c>
      <c r="D177" s="13">
        <v>43.1</v>
      </c>
      <c r="E177" s="13">
        <v>0</v>
      </c>
      <c r="F177" s="13">
        <v>0.1</v>
      </c>
      <c r="G177" s="3" t="s">
        <v>632</v>
      </c>
    </row>
    <row r="178" spans="1:7" x14ac:dyDescent="0.2">
      <c r="A178" s="3" t="s">
        <v>83</v>
      </c>
      <c r="B178" s="13">
        <v>52.76</v>
      </c>
      <c r="C178" s="13">
        <v>5.95</v>
      </c>
      <c r="D178" s="13">
        <v>42.66</v>
      </c>
      <c r="E178" s="21">
        <v>0.23</v>
      </c>
      <c r="F178" s="13">
        <v>0.06</v>
      </c>
      <c r="G178" s="3" t="s">
        <v>632</v>
      </c>
    </row>
    <row r="179" spans="1:7" x14ac:dyDescent="0.2">
      <c r="A179" s="3" t="s">
        <v>83</v>
      </c>
      <c r="B179" s="13">
        <v>52.27</v>
      </c>
      <c r="C179" s="13">
        <v>5.84</v>
      </c>
      <c r="D179" s="13">
        <v>41.71</v>
      </c>
      <c r="E179" s="13">
        <v>0.16</v>
      </c>
      <c r="F179" s="13">
        <v>0.02</v>
      </c>
      <c r="G179" s="3" t="s">
        <v>632</v>
      </c>
    </row>
    <row r="180" spans="1:7" x14ac:dyDescent="0.2">
      <c r="A180" s="3" t="s">
        <v>82</v>
      </c>
      <c r="B180" s="13">
        <v>50.41</v>
      </c>
      <c r="C180" s="13">
        <v>5.99</v>
      </c>
      <c r="D180" s="13">
        <v>42.92</v>
      </c>
      <c r="E180" s="13">
        <v>0.47</v>
      </c>
      <c r="F180" s="13">
        <v>0.17</v>
      </c>
      <c r="G180" s="3" t="s">
        <v>632</v>
      </c>
    </row>
    <row r="181" spans="1:7" x14ac:dyDescent="0.2">
      <c r="A181" s="3" t="s">
        <v>680</v>
      </c>
      <c r="B181" s="13">
        <v>52.23</v>
      </c>
      <c r="C181" s="13">
        <v>5.25</v>
      </c>
      <c r="D181" s="13">
        <v>41.16</v>
      </c>
      <c r="E181" s="13">
        <v>0.47</v>
      </c>
      <c r="F181" s="13">
        <v>0.17</v>
      </c>
      <c r="G181" s="3" t="s">
        <v>632</v>
      </c>
    </row>
    <row r="182" spans="1:7" x14ac:dyDescent="0.2">
      <c r="A182" s="3" t="s">
        <v>114</v>
      </c>
      <c r="B182" s="13">
        <v>47.42</v>
      </c>
      <c r="C182" s="13">
        <v>5.58</v>
      </c>
      <c r="D182" s="13">
        <v>46.03</v>
      </c>
      <c r="E182" s="13">
        <v>0.1</v>
      </c>
      <c r="F182" s="13">
        <v>0.87</v>
      </c>
      <c r="G182" s="3" t="s">
        <v>632</v>
      </c>
    </row>
    <row r="183" spans="1:7" x14ac:dyDescent="0.2">
      <c r="A183" s="3" t="s">
        <v>114</v>
      </c>
      <c r="B183" s="13">
        <v>47.42</v>
      </c>
      <c r="C183" s="13">
        <v>5.88</v>
      </c>
      <c r="D183" s="13">
        <v>45.55</v>
      </c>
      <c r="E183" s="13">
        <v>0.33</v>
      </c>
      <c r="F183" s="13">
        <v>0.82</v>
      </c>
      <c r="G183" s="3" t="s">
        <v>632</v>
      </c>
    </row>
    <row r="184" spans="1:7" x14ac:dyDescent="0.2">
      <c r="A184" s="3" t="s">
        <v>114</v>
      </c>
      <c r="B184" s="13">
        <v>47.04</v>
      </c>
      <c r="C184" s="13">
        <v>5.98</v>
      </c>
      <c r="D184" s="13">
        <v>46.32</v>
      </c>
      <c r="E184" s="13">
        <v>0.21</v>
      </c>
      <c r="F184" s="13">
        <v>0.44</v>
      </c>
      <c r="G184" s="3" t="s">
        <v>632</v>
      </c>
    </row>
    <row r="185" spans="1:7" x14ac:dyDescent="0.2">
      <c r="A185" s="3" t="s">
        <v>114</v>
      </c>
      <c r="B185" s="13">
        <v>46.83</v>
      </c>
      <c r="C185" s="13">
        <v>5.8</v>
      </c>
      <c r="D185" s="13">
        <v>46.59</v>
      </c>
      <c r="E185" s="13">
        <v>0.22</v>
      </c>
      <c r="F185" s="13">
        <v>0.56999999999999995</v>
      </c>
      <c r="G185" s="3" t="s">
        <v>632</v>
      </c>
    </row>
    <row r="186" spans="1:7" x14ac:dyDescent="0.2">
      <c r="A186" s="3" t="s">
        <v>114</v>
      </c>
      <c r="B186" s="13">
        <v>52.33</v>
      </c>
      <c r="C186" s="13">
        <v>6.29</v>
      </c>
      <c r="D186" s="13">
        <v>40.770000000000003</v>
      </c>
      <c r="E186" s="13">
        <v>1.62</v>
      </c>
      <c r="F186" s="13">
        <v>0.04</v>
      </c>
      <c r="G186" s="3" t="s">
        <v>632</v>
      </c>
    </row>
    <row r="187" spans="1:7" x14ac:dyDescent="0.2">
      <c r="A187" s="3" t="s">
        <v>114</v>
      </c>
      <c r="B187" s="13">
        <v>48.1</v>
      </c>
      <c r="C187" s="13">
        <v>6.2</v>
      </c>
      <c r="D187" s="13">
        <v>44.1</v>
      </c>
      <c r="E187" s="13">
        <v>1.6</v>
      </c>
      <c r="F187" s="13">
        <v>0</v>
      </c>
      <c r="G187" s="3" t="s">
        <v>632</v>
      </c>
    </row>
    <row r="188" spans="1:7" x14ac:dyDescent="0.2">
      <c r="A188" s="3" t="s">
        <v>681</v>
      </c>
      <c r="B188" s="13">
        <v>54.44</v>
      </c>
      <c r="C188" s="13">
        <v>6.33</v>
      </c>
      <c r="D188" s="13">
        <v>38.409999999999997</v>
      </c>
      <c r="E188" s="13">
        <v>0.72</v>
      </c>
      <c r="F188" s="13">
        <v>0.03</v>
      </c>
      <c r="G188" s="3" t="s">
        <v>632</v>
      </c>
    </row>
    <row r="189" spans="1:7" x14ac:dyDescent="0.2">
      <c r="A189" s="3" t="s">
        <v>681</v>
      </c>
      <c r="B189" s="13">
        <v>50.08</v>
      </c>
      <c r="C189" s="13">
        <v>6.16</v>
      </c>
      <c r="D189" s="13">
        <v>43.16</v>
      </c>
      <c r="E189" s="13">
        <v>0.45</v>
      </c>
      <c r="F189" s="13">
        <v>0.09</v>
      </c>
      <c r="G189" s="3" t="s">
        <v>632</v>
      </c>
    </row>
    <row r="190" spans="1:7" x14ac:dyDescent="0.2">
      <c r="A190" s="3" t="s">
        <v>681</v>
      </c>
      <c r="B190" s="13">
        <v>53.08</v>
      </c>
      <c r="C190" s="13">
        <v>6.41</v>
      </c>
      <c r="D190" s="13">
        <v>39.840000000000003</v>
      </c>
      <c r="E190" s="13">
        <v>0.48</v>
      </c>
      <c r="F190" s="13">
        <v>0.14000000000000001</v>
      </c>
      <c r="G190" s="3" t="s">
        <v>632</v>
      </c>
    </row>
    <row r="191" spans="1:7" x14ac:dyDescent="0.2">
      <c r="A191" s="3" t="s">
        <v>148</v>
      </c>
      <c r="B191" s="13">
        <v>58.36</v>
      </c>
      <c r="C191" s="13">
        <v>7.76</v>
      </c>
      <c r="D191" s="13">
        <v>33.01</v>
      </c>
      <c r="E191" s="13">
        <v>1.82</v>
      </c>
      <c r="F191" s="13">
        <v>0.2</v>
      </c>
      <c r="G191" s="3" t="s">
        <v>632</v>
      </c>
    </row>
    <row r="192" spans="1:7" x14ac:dyDescent="0.2">
      <c r="A192" s="3" t="s">
        <v>682</v>
      </c>
      <c r="B192" s="13">
        <v>54.6</v>
      </c>
      <c r="C192" s="13">
        <v>6.93</v>
      </c>
      <c r="D192" s="13">
        <v>37.950000000000003</v>
      </c>
      <c r="E192" s="13">
        <v>0.52</v>
      </c>
      <c r="F192" s="13">
        <v>0.05</v>
      </c>
      <c r="G192" s="3" t="s">
        <v>632</v>
      </c>
    </row>
    <row r="193" spans="1:7" x14ac:dyDescent="0.2">
      <c r="A193" s="3" t="s">
        <v>682</v>
      </c>
      <c r="B193" s="13">
        <v>52.25</v>
      </c>
      <c r="C193" s="13">
        <v>8.3000000000000007</v>
      </c>
      <c r="D193" s="13">
        <v>37.97</v>
      </c>
      <c r="E193" s="13">
        <v>1.35</v>
      </c>
      <c r="F193" s="13">
        <v>0.12</v>
      </c>
      <c r="G193" s="3" t="s">
        <v>632</v>
      </c>
    </row>
    <row r="194" spans="1:7" x14ac:dyDescent="0.2">
      <c r="A194" s="3" t="s">
        <v>683</v>
      </c>
      <c r="B194" s="13">
        <v>53.72</v>
      </c>
      <c r="C194" s="13">
        <v>6.81</v>
      </c>
      <c r="D194" s="13">
        <v>38.92</v>
      </c>
      <c r="E194" s="13">
        <v>0.46</v>
      </c>
      <c r="F194" s="13">
        <v>0.05</v>
      </c>
      <c r="G194" s="3" t="s">
        <v>632</v>
      </c>
    </row>
    <row r="195" spans="1:7" x14ac:dyDescent="0.2">
      <c r="A195" s="3" t="s">
        <v>683</v>
      </c>
      <c r="B195" s="13">
        <v>50.4</v>
      </c>
      <c r="C195" s="13">
        <v>6.43</v>
      </c>
      <c r="D195" s="13">
        <v>44.9</v>
      </c>
      <c r="E195" s="13">
        <v>0.37</v>
      </c>
      <c r="F195" s="13">
        <v>0.02</v>
      </c>
      <c r="G195" s="3" t="s">
        <v>632</v>
      </c>
    </row>
    <row r="196" spans="1:7" x14ac:dyDescent="0.2">
      <c r="A196" s="3" t="s">
        <v>683</v>
      </c>
      <c r="B196" s="13">
        <v>50.42</v>
      </c>
      <c r="C196" s="13">
        <v>6.44</v>
      </c>
      <c r="D196" s="13">
        <v>44.92</v>
      </c>
      <c r="E196" s="13">
        <v>0.37</v>
      </c>
      <c r="F196" s="13">
        <v>0.01</v>
      </c>
      <c r="G196" s="3" t="s">
        <v>632</v>
      </c>
    </row>
    <row r="197" spans="1:7" x14ac:dyDescent="0.2">
      <c r="A197" s="3" t="s">
        <v>683</v>
      </c>
      <c r="B197" s="13">
        <v>47.07</v>
      </c>
      <c r="C197" s="13">
        <v>5.95</v>
      </c>
      <c r="D197" s="13">
        <v>44.38</v>
      </c>
      <c r="E197" s="13">
        <v>2.4</v>
      </c>
      <c r="F197" s="13">
        <v>0.21</v>
      </c>
      <c r="G197" s="3" t="s">
        <v>632</v>
      </c>
    </row>
    <row r="198" spans="1:7" x14ac:dyDescent="0.2">
      <c r="A198" s="3" t="s">
        <v>683</v>
      </c>
      <c r="B198" s="13">
        <v>51.12</v>
      </c>
      <c r="C198" s="13">
        <v>6.27</v>
      </c>
      <c r="D198" s="13">
        <v>42.23</v>
      </c>
      <c r="E198" s="13">
        <v>0.97</v>
      </c>
      <c r="F198" s="13">
        <v>7.0000000000000007E-2</v>
      </c>
      <c r="G198" s="3" t="s">
        <v>632</v>
      </c>
    </row>
    <row r="199" spans="1:7" x14ac:dyDescent="0.2">
      <c r="A199" s="3" t="s">
        <v>683</v>
      </c>
      <c r="B199" s="13">
        <v>50.86</v>
      </c>
      <c r="C199" s="13">
        <v>5.26</v>
      </c>
      <c r="D199" s="13">
        <v>43.38</v>
      </c>
      <c r="E199" s="13">
        <v>0.5</v>
      </c>
      <c r="F199" s="13">
        <v>0.01</v>
      </c>
      <c r="G199" s="3" t="s">
        <v>632</v>
      </c>
    </row>
    <row r="200" spans="1:7" x14ac:dyDescent="0.2">
      <c r="A200" s="3" t="s">
        <v>684</v>
      </c>
      <c r="B200" s="13">
        <v>47.3</v>
      </c>
      <c r="C200" s="13">
        <v>6</v>
      </c>
      <c r="D200" s="13">
        <v>44.35</v>
      </c>
      <c r="E200" s="13">
        <v>1.9</v>
      </c>
      <c r="F200" s="13">
        <v>0.09</v>
      </c>
      <c r="G200" s="3" t="s">
        <v>632</v>
      </c>
    </row>
    <row r="201" spans="1:7" x14ac:dyDescent="0.2">
      <c r="A201" s="3" t="s">
        <v>684</v>
      </c>
      <c r="B201" s="13">
        <v>52.7</v>
      </c>
      <c r="C201" s="13">
        <v>7.1</v>
      </c>
      <c r="D201" s="13">
        <v>38.159999999999997</v>
      </c>
      <c r="E201" s="13">
        <v>1.6</v>
      </c>
      <c r="F201" s="13">
        <v>7.0000000000000007E-2</v>
      </c>
      <c r="G201" s="3" t="s">
        <v>632</v>
      </c>
    </row>
    <row r="202" spans="1:7" x14ac:dyDescent="0.2">
      <c r="A202" s="3" t="s">
        <v>684</v>
      </c>
      <c r="B202" s="13">
        <v>53.52</v>
      </c>
      <c r="C202" s="13">
        <v>6.58</v>
      </c>
      <c r="D202" s="13">
        <v>39.9</v>
      </c>
      <c r="E202" s="13">
        <v>1.78</v>
      </c>
      <c r="F202" s="13">
        <v>0.13</v>
      </c>
      <c r="G202" s="3" t="s">
        <v>632</v>
      </c>
    </row>
    <row r="203" spans="1:7" x14ac:dyDescent="0.2">
      <c r="A203" s="3" t="s">
        <v>684</v>
      </c>
      <c r="B203" s="13">
        <v>51.85</v>
      </c>
      <c r="C203" s="13">
        <v>6.17</v>
      </c>
      <c r="D203" s="13">
        <v>40.450000000000003</v>
      </c>
      <c r="E203" s="13">
        <v>1.38</v>
      </c>
      <c r="F203" s="13">
        <v>0.15</v>
      </c>
      <c r="G203" s="3" t="s">
        <v>632</v>
      </c>
    </row>
    <row r="204" spans="1:7" x14ac:dyDescent="0.2">
      <c r="A204" s="3" t="s">
        <v>685</v>
      </c>
      <c r="B204" s="13">
        <v>52.55</v>
      </c>
      <c r="C204" s="13">
        <v>6.36</v>
      </c>
      <c r="D204" s="13">
        <v>38.92</v>
      </c>
      <c r="E204" s="13">
        <v>1.99</v>
      </c>
      <c r="F204" s="13">
        <v>0.18</v>
      </c>
      <c r="G204" s="3" t="s">
        <v>632</v>
      </c>
    </row>
    <row r="205" spans="1:7" x14ac:dyDescent="0.2">
      <c r="A205" s="3" t="s">
        <v>686</v>
      </c>
      <c r="B205" s="13">
        <v>55.72</v>
      </c>
      <c r="C205" s="13">
        <v>6.99</v>
      </c>
      <c r="D205" s="13">
        <v>35.630000000000003</v>
      </c>
      <c r="E205" s="13">
        <v>1.55</v>
      </c>
      <c r="F205" s="13">
        <v>0.16</v>
      </c>
      <c r="G205" s="3" t="s">
        <v>632</v>
      </c>
    </row>
    <row r="206" spans="1:7" x14ac:dyDescent="0.2">
      <c r="A206" s="3" t="s">
        <v>687</v>
      </c>
      <c r="B206" s="13">
        <v>51.83</v>
      </c>
      <c r="C206" s="13">
        <v>6.77</v>
      </c>
      <c r="D206" s="13">
        <v>37</v>
      </c>
      <c r="E206" s="13">
        <v>3.82</v>
      </c>
      <c r="F206" s="13">
        <v>0.04</v>
      </c>
      <c r="G206" s="3" t="s">
        <v>632</v>
      </c>
    </row>
    <row r="207" spans="1:7" x14ac:dyDescent="0.2">
      <c r="A207" s="3" t="s">
        <v>688</v>
      </c>
      <c r="B207" s="13">
        <v>52.67</v>
      </c>
      <c r="C207" s="13">
        <v>5.97</v>
      </c>
      <c r="D207" s="13">
        <v>39.979999999999997</v>
      </c>
      <c r="E207" s="13">
        <v>1.03</v>
      </c>
      <c r="F207" s="13">
        <v>0.28999999999999998</v>
      </c>
      <c r="G207" s="3" t="s">
        <v>632</v>
      </c>
    </row>
    <row r="208" spans="1:7" x14ac:dyDescent="0.2">
      <c r="A208" s="3" t="s">
        <v>688</v>
      </c>
      <c r="B208" s="13">
        <v>54.94</v>
      </c>
      <c r="C208" s="13">
        <v>6.07</v>
      </c>
      <c r="D208" s="13">
        <v>37.68</v>
      </c>
      <c r="E208" s="13">
        <v>1.1200000000000001</v>
      </c>
      <c r="F208" s="13">
        <v>0.22</v>
      </c>
      <c r="G208" s="3" t="s">
        <v>632</v>
      </c>
    </row>
    <row r="209" spans="1:7" x14ac:dyDescent="0.2">
      <c r="A209" s="3" t="s">
        <v>684</v>
      </c>
      <c r="B209" s="13">
        <v>53.14</v>
      </c>
      <c r="C209" s="13">
        <v>6.17</v>
      </c>
      <c r="D209" s="13">
        <v>38.81</v>
      </c>
      <c r="E209" s="13">
        <v>1.43</v>
      </c>
      <c r="F209" s="13">
        <v>0.31</v>
      </c>
      <c r="G209" s="3" t="s">
        <v>632</v>
      </c>
    </row>
    <row r="210" spans="1:7" x14ac:dyDescent="0.2">
      <c r="A210" s="3" t="s">
        <v>689</v>
      </c>
      <c r="B210" s="13">
        <v>55.4</v>
      </c>
      <c r="C210" s="13">
        <v>5.94</v>
      </c>
      <c r="D210" s="13">
        <v>36.36</v>
      </c>
      <c r="E210" s="13">
        <v>1.95</v>
      </c>
      <c r="F210" s="13">
        <v>0.31</v>
      </c>
      <c r="G210" s="3" t="s">
        <v>632</v>
      </c>
    </row>
    <row r="211" spans="1:7" x14ac:dyDescent="0.2">
      <c r="A211" s="3" t="s">
        <v>690</v>
      </c>
      <c r="B211" s="13">
        <v>53.36</v>
      </c>
      <c r="C211" s="13">
        <v>6.94</v>
      </c>
      <c r="D211" s="13">
        <v>38.74</v>
      </c>
      <c r="E211" s="13">
        <v>0.85</v>
      </c>
      <c r="F211" s="13">
        <v>0.11</v>
      </c>
      <c r="G211" s="3" t="s">
        <v>632</v>
      </c>
    </row>
    <row r="212" spans="1:7" x14ac:dyDescent="0.2">
      <c r="A212" s="3" t="s">
        <v>691</v>
      </c>
      <c r="B212" s="13">
        <v>53.9</v>
      </c>
      <c r="C212" s="13">
        <v>7.1</v>
      </c>
      <c r="D212" s="13">
        <v>38.4</v>
      </c>
      <c r="E212" s="13">
        <v>0.3</v>
      </c>
      <c r="F212" s="13">
        <v>0.3</v>
      </c>
      <c r="G212" s="3" t="s">
        <v>632</v>
      </c>
    </row>
    <row r="213" spans="1:7" x14ac:dyDescent="0.2">
      <c r="A213" s="3" t="s">
        <v>86</v>
      </c>
      <c r="B213" s="13">
        <v>43.9</v>
      </c>
      <c r="C213" s="13">
        <v>4.8</v>
      </c>
      <c r="D213" s="13">
        <v>49.6</v>
      </c>
      <c r="E213" s="13">
        <v>1.6</v>
      </c>
      <c r="F213" s="13">
        <v>0.1</v>
      </c>
      <c r="G213" s="3" t="s">
        <v>632</v>
      </c>
    </row>
    <row r="214" spans="1:7" x14ac:dyDescent="0.2">
      <c r="A214" s="3" t="s">
        <v>86</v>
      </c>
      <c r="B214" s="13">
        <v>52.56</v>
      </c>
      <c r="C214" s="13">
        <v>7.08</v>
      </c>
      <c r="D214" s="13">
        <v>39.54</v>
      </c>
      <c r="E214" s="13">
        <v>0.81</v>
      </c>
      <c r="F214" s="13">
        <v>0</v>
      </c>
      <c r="G214" s="3" t="s">
        <v>632</v>
      </c>
    </row>
    <row r="215" spans="1:7" x14ac:dyDescent="0.2">
      <c r="A215" s="3" t="s">
        <v>86</v>
      </c>
      <c r="B215" s="13">
        <v>59.95</v>
      </c>
      <c r="C215" s="13">
        <v>7.83</v>
      </c>
      <c r="D215" s="13">
        <v>30.32</v>
      </c>
      <c r="E215" s="13">
        <v>2.2000000000000002</v>
      </c>
      <c r="F215" s="13">
        <v>0.1</v>
      </c>
      <c r="G215" s="3" t="s">
        <v>632</v>
      </c>
    </row>
    <row r="216" spans="1:7" x14ac:dyDescent="0.2">
      <c r="A216" s="3" t="s">
        <v>163</v>
      </c>
      <c r="B216" s="13">
        <v>53.55</v>
      </c>
      <c r="C216" s="13">
        <v>5.96</v>
      </c>
      <c r="D216" s="13">
        <v>39.549999999999997</v>
      </c>
      <c r="E216" s="13">
        <v>0.32</v>
      </c>
      <c r="F216" s="13">
        <v>0.05</v>
      </c>
      <c r="G216" s="3" t="s">
        <v>632</v>
      </c>
    </row>
    <row r="217" spans="1:7" x14ac:dyDescent="0.2">
      <c r="A217" s="3" t="s">
        <v>163</v>
      </c>
      <c r="B217" s="13">
        <v>49.69</v>
      </c>
      <c r="C217" s="13">
        <v>6.41</v>
      </c>
      <c r="D217" s="13">
        <v>43.4</v>
      </c>
      <c r="E217" s="13">
        <v>0.49</v>
      </c>
      <c r="F217" s="13">
        <v>0.02</v>
      </c>
      <c r="G217" s="3" t="s">
        <v>632</v>
      </c>
    </row>
    <row r="218" spans="1:7" x14ac:dyDescent="0.2">
      <c r="A218" s="3" t="s">
        <v>692</v>
      </c>
      <c r="B218" s="13">
        <v>50.9</v>
      </c>
      <c r="C218" s="13">
        <v>6.39</v>
      </c>
      <c r="D218" s="13">
        <v>41.75</v>
      </c>
      <c r="E218" s="13">
        <v>0.69</v>
      </c>
      <c r="F218" s="13">
        <v>0.22</v>
      </c>
      <c r="G218" s="3" t="s">
        <v>632</v>
      </c>
    </row>
    <row r="219" spans="1:7" x14ac:dyDescent="0.2">
      <c r="A219" s="3" t="s">
        <v>692</v>
      </c>
      <c r="B219" s="13">
        <v>49.35</v>
      </c>
      <c r="C219" s="13">
        <v>5.98</v>
      </c>
      <c r="D219" s="13">
        <v>43.91</v>
      </c>
      <c r="E219" s="13">
        <v>0.56999999999999995</v>
      </c>
      <c r="F219" s="13">
        <v>0.01</v>
      </c>
      <c r="G219" s="3" t="s">
        <v>632</v>
      </c>
    </row>
    <row r="220" spans="1:7" x14ac:dyDescent="0.2">
      <c r="A220" s="7" t="s">
        <v>188</v>
      </c>
      <c r="B220" s="13">
        <v>49.96</v>
      </c>
      <c r="C220" s="13">
        <v>6.68</v>
      </c>
      <c r="D220" s="13">
        <v>42.42</v>
      </c>
      <c r="E220" s="13">
        <v>0.85</v>
      </c>
      <c r="F220" s="13">
        <v>7.0000000000000007E-2</v>
      </c>
      <c r="G220" s="3" t="s">
        <v>632</v>
      </c>
    </row>
    <row r="221" spans="1:7" x14ac:dyDescent="0.2">
      <c r="A221" s="25" t="s">
        <v>188</v>
      </c>
      <c r="B221" s="13">
        <v>49.97</v>
      </c>
      <c r="C221" s="13">
        <v>6.31</v>
      </c>
      <c r="D221" s="13">
        <v>43.1</v>
      </c>
      <c r="E221" s="13">
        <v>0.59</v>
      </c>
      <c r="F221" s="13">
        <v>7.0000000000000007E-2</v>
      </c>
      <c r="G221" s="3" t="s">
        <v>632</v>
      </c>
    </row>
    <row r="222" spans="1:7" x14ac:dyDescent="0.2">
      <c r="A222" s="26" t="s">
        <v>693</v>
      </c>
      <c r="B222" s="13">
        <v>51.5</v>
      </c>
      <c r="C222" s="13">
        <v>6.3</v>
      </c>
      <c r="D222" s="13">
        <v>41.9</v>
      </c>
      <c r="E222" s="13">
        <v>0.2</v>
      </c>
      <c r="F222" s="13">
        <v>0.1</v>
      </c>
      <c r="G222" s="3" t="s">
        <v>632</v>
      </c>
    </row>
    <row r="223" spans="1:7" x14ac:dyDescent="0.2">
      <c r="A223" s="26" t="s">
        <v>694</v>
      </c>
      <c r="B223" s="13">
        <v>51.12</v>
      </c>
      <c r="C223" s="13">
        <v>5.46</v>
      </c>
      <c r="D223" s="13">
        <v>42.97</v>
      </c>
      <c r="E223" s="13">
        <v>0.26</v>
      </c>
      <c r="F223" s="13">
        <v>0.04</v>
      </c>
      <c r="G223" s="3" t="s">
        <v>632</v>
      </c>
    </row>
    <row r="224" spans="1:7" x14ac:dyDescent="0.2">
      <c r="A224" s="26" t="s">
        <v>86</v>
      </c>
      <c r="B224" s="13">
        <v>46.8</v>
      </c>
      <c r="C224" s="13">
        <v>4.9000000000000004</v>
      </c>
      <c r="D224" s="13">
        <v>42.99</v>
      </c>
      <c r="E224" s="13">
        <v>4.71</v>
      </c>
      <c r="F224" s="13">
        <v>0.6</v>
      </c>
      <c r="G224" s="3" t="s">
        <v>632</v>
      </c>
    </row>
    <row r="225" spans="1:7" x14ac:dyDescent="0.2">
      <c r="A225" s="26" t="s">
        <v>695</v>
      </c>
      <c r="B225" s="13">
        <v>49.9</v>
      </c>
      <c r="C225" s="13">
        <v>6.3</v>
      </c>
      <c r="D225" s="13">
        <v>42.7</v>
      </c>
      <c r="E225" s="13">
        <v>1</v>
      </c>
      <c r="F225" s="13">
        <v>0.1</v>
      </c>
      <c r="G225" s="3" t="s">
        <v>632</v>
      </c>
    </row>
    <row r="226" spans="1:7" x14ac:dyDescent="0.2">
      <c r="A226" s="7" t="s">
        <v>109</v>
      </c>
      <c r="B226" s="13">
        <v>55.4</v>
      </c>
      <c r="C226" s="13">
        <v>7</v>
      </c>
      <c r="D226" s="13">
        <v>35.9</v>
      </c>
      <c r="E226" s="13">
        <v>1.5</v>
      </c>
      <c r="F226" s="13">
        <v>0.2</v>
      </c>
      <c r="G226" s="3" t="s">
        <v>632</v>
      </c>
    </row>
    <row r="227" spans="1:7" x14ac:dyDescent="0.2">
      <c r="A227" s="26" t="s">
        <v>696</v>
      </c>
      <c r="B227" s="13">
        <v>48.67</v>
      </c>
      <c r="C227" s="13">
        <v>6.46</v>
      </c>
      <c r="D227" s="13">
        <v>44.5</v>
      </c>
      <c r="E227" s="13">
        <v>1.99</v>
      </c>
      <c r="F227" s="13">
        <v>0.21</v>
      </c>
      <c r="G227" s="3" t="s">
        <v>632</v>
      </c>
    </row>
    <row r="228" spans="1:7" x14ac:dyDescent="0.2">
      <c r="A228" s="26" t="s">
        <v>697</v>
      </c>
      <c r="B228" s="13">
        <v>56.58</v>
      </c>
      <c r="C228" s="13">
        <v>5.68</v>
      </c>
      <c r="D228" s="13">
        <v>38.549999999999997</v>
      </c>
      <c r="E228" s="13">
        <v>0.35</v>
      </c>
      <c r="F228" s="13">
        <v>0.03</v>
      </c>
      <c r="G228" s="3" t="s">
        <v>632</v>
      </c>
    </row>
    <row r="229" spans="1:7" x14ac:dyDescent="0.2">
      <c r="A229" s="26" t="s">
        <v>698</v>
      </c>
      <c r="B229" s="13">
        <v>46.26</v>
      </c>
      <c r="C229" s="13">
        <v>6.73</v>
      </c>
      <c r="D229" s="13">
        <v>46.11</v>
      </c>
      <c r="E229" s="13">
        <v>0.9</v>
      </c>
      <c r="F229" s="13">
        <v>0</v>
      </c>
      <c r="G229" s="3" t="s">
        <v>632</v>
      </c>
    </row>
    <row r="230" spans="1:7" x14ac:dyDescent="0.2">
      <c r="A230" s="26" t="s">
        <v>699</v>
      </c>
      <c r="B230" s="13">
        <v>58.54</v>
      </c>
      <c r="C230" s="13">
        <v>8.15</v>
      </c>
      <c r="D230" s="13">
        <v>32.9</v>
      </c>
      <c r="E230" s="13">
        <v>0.36</v>
      </c>
      <c r="F230" s="13">
        <v>0.04</v>
      </c>
      <c r="G230" s="3" t="s">
        <v>632</v>
      </c>
    </row>
    <row r="231" spans="1:7" x14ac:dyDescent="0.2">
      <c r="A231" s="26" t="s">
        <v>700</v>
      </c>
      <c r="B231" s="13">
        <v>54.63</v>
      </c>
      <c r="C231" s="13">
        <v>5.01</v>
      </c>
      <c r="D231" s="13">
        <v>39.85</v>
      </c>
      <c r="E231" s="13">
        <v>0.36</v>
      </c>
      <c r="F231" s="13">
        <v>0</v>
      </c>
      <c r="G231" s="3" t="s">
        <v>632</v>
      </c>
    </row>
    <row r="232" spans="1:7" x14ac:dyDescent="0.2">
      <c r="A232" s="7" t="s">
        <v>701</v>
      </c>
      <c r="B232" s="13">
        <v>51.59</v>
      </c>
      <c r="C232" s="13">
        <v>6.37</v>
      </c>
      <c r="D232" s="13">
        <v>40.61</v>
      </c>
      <c r="E232" s="13">
        <v>1.32</v>
      </c>
      <c r="F232" s="13">
        <v>0.12</v>
      </c>
      <c r="G232" s="3" t="s">
        <v>632</v>
      </c>
    </row>
    <row r="233" spans="1:7" x14ac:dyDescent="0.2">
      <c r="A233" s="26" t="s">
        <v>702</v>
      </c>
      <c r="B233" s="13">
        <v>46.1</v>
      </c>
      <c r="C233" s="13">
        <v>9.1999999999999993</v>
      </c>
      <c r="D233" s="13">
        <v>44.7</v>
      </c>
      <c r="E233" s="13">
        <v>0.4</v>
      </c>
      <c r="F233" s="13">
        <v>0.2</v>
      </c>
      <c r="G233" s="3" t="s">
        <v>632</v>
      </c>
    </row>
    <row r="234" spans="1:7" x14ac:dyDescent="0.2">
      <c r="A234" s="7" t="s">
        <v>597</v>
      </c>
      <c r="B234" s="13">
        <v>47</v>
      </c>
      <c r="C234" s="13">
        <v>6.1</v>
      </c>
      <c r="D234" s="13">
        <v>45.73</v>
      </c>
      <c r="E234" s="13">
        <v>1.06</v>
      </c>
      <c r="F234" s="13">
        <v>0.11</v>
      </c>
      <c r="G234" s="3" t="s">
        <v>632</v>
      </c>
    </row>
    <row r="235" spans="1:7" x14ac:dyDescent="0.2">
      <c r="A235" s="26" t="s">
        <v>704</v>
      </c>
      <c r="B235" s="13">
        <v>48.38</v>
      </c>
      <c r="C235" s="13">
        <v>6.22</v>
      </c>
      <c r="D235" s="13">
        <v>45.74</v>
      </c>
      <c r="E235" s="13">
        <v>1.19</v>
      </c>
      <c r="F235" s="13">
        <v>0.16</v>
      </c>
      <c r="G235" s="3" t="s">
        <v>632</v>
      </c>
    </row>
    <row r="236" spans="1:7" x14ac:dyDescent="0.2">
      <c r="A236" s="26" t="s">
        <v>705</v>
      </c>
      <c r="B236" s="13">
        <v>48.9</v>
      </c>
      <c r="C236" s="13">
        <v>6.7</v>
      </c>
      <c r="D236" s="13">
        <v>42.93</v>
      </c>
      <c r="E236" s="13">
        <v>1.68</v>
      </c>
      <c r="F236" s="13">
        <v>0.16</v>
      </c>
      <c r="G236" s="3" t="s">
        <v>632</v>
      </c>
    </row>
    <row r="237" spans="1:7" x14ac:dyDescent="0.2">
      <c r="A237" s="26" t="s">
        <v>706</v>
      </c>
      <c r="B237" s="13">
        <v>55.35</v>
      </c>
      <c r="C237" s="13">
        <v>6.27</v>
      </c>
      <c r="D237" s="13">
        <v>38.1</v>
      </c>
      <c r="E237" s="13">
        <v>0.37</v>
      </c>
      <c r="F237" s="13">
        <v>0</v>
      </c>
      <c r="G237" s="3" t="s">
        <v>632</v>
      </c>
    </row>
    <row r="238" spans="1:7" x14ac:dyDescent="0.2">
      <c r="A238" s="7" t="s">
        <v>707</v>
      </c>
      <c r="B238" s="13">
        <v>53.61</v>
      </c>
      <c r="C238" s="13">
        <v>7.82</v>
      </c>
      <c r="D238" s="13">
        <v>35.69</v>
      </c>
      <c r="E238" s="13">
        <v>2.87</v>
      </c>
      <c r="F238" s="13">
        <v>0.02</v>
      </c>
      <c r="G238" s="3" t="s">
        <v>632</v>
      </c>
    </row>
    <row r="239" spans="1:7" x14ac:dyDescent="0.2">
      <c r="A239" s="26" t="s">
        <v>707</v>
      </c>
      <c r="B239" s="13">
        <v>48.58</v>
      </c>
      <c r="C239" s="13">
        <v>6.42</v>
      </c>
      <c r="D239" s="13">
        <v>39.94</v>
      </c>
      <c r="E239" s="13">
        <v>2.91</v>
      </c>
      <c r="F239" s="13">
        <v>0.26</v>
      </c>
      <c r="G239" s="3" t="s">
        <v>632</v>
      </c>
    </row>
    <row r="240" spans="1:7" x14ac:dyDescent="0.2">
      <c r="A240" s="26" t="s">
        <v>708</v>
      </c>
      <c r="B240" s="13">
        <v>58.7</v>
      </c>
      <c r="C240" s="13">
        <v>4.84</v>
      </c>
      <c r="D240" s="13">
        <v>36.909999999999997</v>
      </c>
      <c r="E240" s="13">
        <v>0.89</v>
      </c>
      <c r="F240" s="13">
        <v>0.1</v>
      </c>
      <c r="G240" s="3" t="s">
        <v>632</v>
      </c>
    </row>
    <row r="241" spans="1:7" x14ac:dyDescent="0.2">
      <c r="A241" s="26" t="s">
        <v>692</v>
      </c>
      <c r="B241" s="13">
        <v>49.48</v>
      </c>
      <c r="C241" s="13">
        <v>6.34</v>
      </c>
      <c r="D241" s="13">
        <v>43.49</v>
      </c>
      <c r="E241" s="13">
        <v>0.52</v>
      </c>
      <c r="F241" s="13">
        <v>0.15</v>
      </c>
      <c r="G241" s="3" t="s">
        <v>632</v>
      </c>
    </row>
    <row r="242" spans="1:7" x14ac:dyDescent="0.2">
      <c r="A242" s="7" t="s">
        <v>710</v>
      </c>
      <c r="B242" s="14">
        <v>56.55</v>
      </c>
      <c r="C242" s="14">
        <v>7.72</v>
      </c>
      <c r="D242" s="14">
        <v>29.92</v>
      </c>
      <c r="E242" s="13">
        <v>5.18</v>
      </c>
      <c r="F242" s="13">
        <v>0.56999999999999995</v>
      </c>
      <c r="G242" s="3" t="s">
        <v>632</v>
      </c>
    </row>
    <row r="243" spans="1:7" x14ac:dyDescent="0.2">
      <c r="A243" s="26" t="s">
        <v>711</v>
      </c>
      <c r="B243" s="13">
        <v>45.4</v>
      </c>
      <c r="C243" s="13">
        <v>6.7</v>
      </c>
      <c r="D243" s="13">
        <v>46.9</v>
      </c>
      <c r="E243" s="13">
        <v>0.9</v>
      </c>
      <c r="F243" s="13">
        <v>0.1</v>
      </c>
      <c r="G243" s="3" t="s">
        <v>632</v>
      </c>
    </row>
    <row r="244" spans="1:7" x14ac:dyDescent="0.2">
      <c r="A244" s="7" t="s">
        <v>712</v>
      </c>
      <c r="B244" s="13">
        <v>50.9</v>
      </c>
      <c r="C244" s="13">
        <v>7.5</v>
      </c>
      <c r="D244" s="13">
        <v>40.4</v>
      </c>
      <c r="E244" s="13">
        <v>1.2</v>
      </c>
      <c r="F244" s="13">
        <v>0.02</v>
      </c>
      <c r="G244" s="3" t="s">
        <v>632</v>
      </c>
    </row>
    <row r="245" spans="1:7" x14ac:dyDescent="0.2">
      <c r="A245" s="26" t="s">
        <v>713</v>
      </c>
      <c r="B245" s="13">
        <v>48.63</v>
      </c>
      <c r="C245" s="13">
        <v>5.8</v>
      </c>
      <c r="D245" s="13">
        <v>42.04</v>
      </c>
      <c r="E245" s="13">
        <v>1.73</v>
      </c>
      <c r="F245" s="13">
        <v>0.13</v>
      </c>
      <c r="G245" s="3" t="s">
        <v>632</v>
      </c>
    </row>
    <row r="246" spans="1:7" x14ac:dyDescent="0.2">
      <c r="A246" s="3" t="s">
        <v>712</v>
      </c>
      <c r="B246" s="14">
        <v>51.83</v>
      </c>
      <c r="C246" s="14">
        <v>5.82</v>
      </c>
      <c r="D246" s="14">
        <v>40.35</v>
      </c>
      <c r="E246" s="14">
        <v>1.8</v>
      </c>
      <c r="F246" s="13">
        <v>0.2</v>
      </c>
      <c r="G246" s="3" t="s">
        <v>632</v>
      </c>
    </row>
    <row r="247" spans="1:7" x14ac:dyDescent="0.2">
      <c r="A247" s="7" t="s">
        <v>714</v>
      </c>
      <c r="B247" s="14">
        <v>47.84</v>
      </c>
      <c r="C247" s="14">
        <v>6.29</v>
      </c>
      <c r="D247" s="14">
        <v>45.19</v>
      </c>
      <c r="E247" s="13">
        <v>0.68</v>
      </c>
      <c r="F247" s="13">
        <v>0</v>
      </c>
      <c r="G247" s="3" t="s">
        <v>632</v>
      </c>
    </row>
    <row r="248" spans="1:7" x14ac:dyDescent="0.2">
      <c r="A248" s="7" t="s">
        <v>715</v>
      </c>
      <c r="B248" s="14">
        <v>49.4</v>
      </c>
      <c r="C248" s="14">
        <v>6.2</v>
      </c>
      <c r="D248" s="14">
        <v>43.7</v>
      </c>
      <c r="E248" s="13">
        <v>0.3</v>
      </c>
      <c r="F248" s="13">
        <v>0.4</v>
      </c>
      <c r="G248" s="3" t="s">
        <v>632</v>
      </c>
    </row>
    <row r="249" spans="1:7" x14ac:dyDescent="0.2">
      <c r="A249" s="3" t="s">
        <v>715</v>
      </c>
      <c r="B249" s="14">
        <v>48.7</v>
      </c>
      <c r="C249" s="14">
        <v>5.96</v>
      </c>
      <c r="D249" s="14">
        <v>44.8</v>
      </c>
      <c r="E249" s="13">
        <v>0.65</v>
      </c>
      <c r="F249" s="13">
        <v>0.06</v>
      </c>
      <c r="G249" s="3" t="s">
        <v>632</v>
      </c>
    </row>
    <row r="250" spans="1:7" x14ac:dyDescent="0.2">
      <c r="A250" s="3" t="s">
        <v>715</v>
      </c>
      <c r="B250" s="13">
        <v>49.87</v>
      </c>
      <c r="C250" s="13">
        <v>5.23</v>
      </c>
      <c r="D250" s="13">
        <v>43.66</v>
      </c>
      <c r="E250" s="13">
        <v>0.49</v>
      </c>
      <c r="F250" s="13">
        <v>0.02</v>
      </c>
      <c r="G250" s="3" t="s">
        <v>632</v>
      </c>
    </row>
    <row r="251" spans="1:7" x14ac:dyDescent="0.2">
      <c r="A251" s="3" t="s">
        <v>715</v>
      </c>
      <c r="B251" s="13">
        <v>45.24</v>
      </c>
      <c r="C251" s="13">
        <v>5.49</v>
      </c>
      <c r="D251" s="13">
        <v>45.15</v>
      </c>
      <c r="E251" s="13">
        <v>1.05</v>
      </c>
      <c r="F251" s="13">
        <v>0.08</v>
      </c>
      <c r="G251" s="3" t="s">
        <v>632</v>
      </c>
    </row>
    <row r="252" spans="1:7" x14ac:dyDescent="0.2">
      <c r="A252" s="3" t="s">
        <v>715</v>
      </c>
      <c r="B252" s="13">
        <v>49.17</v>
      </c>
      <c r="C252" s="13">
        <v>6.15</v>
      </c>
      <c r="D252" s="13">
        <v>47.01</v>
      </c>
      <c r="E252" s="13">
        <v>0.53</v>
      </c>
      <c r="F252" s="13">
        <v>0.08</v>
      </c>
      <c r="G252" s="3" t="s">
        <v>632</v>
      </c>
    </row>
    <row r="253" spans="1:7" x14ac:dyDescent="0.2">
      <c r="A253" s="3" t="s">
        <v>715</v>
      </c>
      <c r="B253" s="13">
        <v>51.57</v>
      </c>
      <c r="C253" s="13">
        <v>5.41</v>
      </c>
      <c r="D253" s="13">
        <v>45.15</v>
      </c>
      <c r="E253" s="13">
        <v>0.5</v>
      </c>
      <c r="F253" s="13">
        <v>0.03</v>
      </c>
      <c r="G253" s="3" t="s">
        <v>632</v>
      </c>
    </row>
    <row r="254" spans="1:7" x14ac:dyDescent="0.2">
      <c r="A254" s="3" t="s">
        <v>193</v>
      </c>
      <c r="B254" s="13">
        <v>49.64</v>
      </c>
      <c r="C254" s="13">
        <v>5.68</v>
      </c>
      <c r="D254" s="13">
        <v>46.93</v>
      </c>
      <c r="E254" s="13">
        <v>0.56000000000000005</v>
      </c>
      <c r="F254" s="13">
        <v>0.56999999999999995</v>
      </c>
      <c r="G254" s="3" t="s">
        <v>632</v>
      </c>
    </row>
    <row r="255" spans="1:7" x14ac:dyDescent="0.2">
      <c r="A255" s="3" t="s">
        <v>193</v>
      </c>
      <c r="B255" s="13">
        <v>46.22</v>
      </c>
      <c r="C255" s="13">
        <v>6.06</v>
      </c>
      <c r="D255" s="13">
        <v>45</v>
      </c>
      <c r="E255" s="13">
        <v>2.58</v>
      </c>
      <c r="F255" s="13">
        <v>0.14000000000000001</v>
      </c>
      <c r="G255" s="3" t="s">
        <v>632</v>
      </c>
    </row>
    <row r="256" spans="1:7" x14ac:dyDescent="0.2">
      <c r="A256" s="3" t="s">
        <v>193</v>
      </c>
      <c r="B256" s="13">
        <v>46.97</v>
      </c>
      <c r="C256" s="13">
        <v>6.7</v>
      </c>
      <c r="D256" s="13">
        <v>45.78</v>
      </c>
      <c r="E256" s="13">
        <v>0.42</v>
      </c>
      <c r="F256" s="13">
        <v>0.02</v>
      </c>
      <c r="G256" s="3" t="s">
        <v>632</v>
      </c>
    </row>
    <row r="257" spans="1:7" x14ac:dyDescent="0.2">
      <c r="A257" s="3" t="s">
        <v>193</v>
      </c>
      <c r="B257" s="13">
        <v>43.9</v>
      </c>
      <c r="C257" s="13">
        <v>6.34</v>
      </c>
      <c r="D257" s="13">
        <v>46.34</v>
      </c>
      <c r="E257" s="13">
        <v>0.37</v>
      </c>
      <c r="F257" s="13">
        <v>0.05</v>
      </c>
      <c r="G257" s="3" t="s">
        <v>632</v>
      </c>
    </row>
    <row r="258" spans="1:7" x14ac:dyDescent="0.2">
      <c r="A258" s="3" t="s">
        <v>715</v>
      </c>
      <c r="B258" s="13">
        <v>49.55</v>
      </c>
      <c r="C258" s="13">
        <v>6.37</v>
      </c>
      <c r="D258" s="13">
        <v>42.12</v>
      </c>
      <c r="E258" s="13">
        <v>1.27</v>
      </c>
      <c r="F258" s="13">
        <v>0.44</v>
      </c>
      <c r="G258" s="3" t="s">
        <v>632</v>
      </c>
    </row>
    <row r="259" spans="1:7" x14ac:dyDescent="0.2">
      <c r="A259" s="3" t="s">
        <v>716</v>
      </c>
      <c r="B259" s="13">
        <v>50.08</v>
      </c>
      <c r="C259" s="13">
        <v>6.23</v>
      </c>
      <c r="D259" s="13">
        <v>42.97</v>
      </c>
      <c r="E259" s="13">
        <v>0.62</v>
      </c>
      <c r="F259" s="13">
        <v>0.1</v>
      </c>
      <c r="G259" s="3" t="s">
        <v>632</v>
      </c>
    </row>
    <row r="260" spans="1:7" x14ac:dyDescent="0.2">
      <c r="A260" s="3" t="s">
        <v>717</v>
      </c>
      <c r="B260" s="13">
        <v>51.4</v>
      </c>
      <c r="C260" s="13">
        <v>5</v>
      </c>
      <c r="D260" s="13">
        <v>43</v>
      </c>
      <c r="E260" s="13">
        <v>0.6</v>
      </c>
      <c r="F260" s="13">
        <v>0</v>
      </c>
      <c r="G260" s="3" t="s">
        <v>632</v>
      </c>
    </row>
    <row r="261" spans="1:7" x14ac:dyDescent="0.2">
      <c r="A261" s="3" t="s">
        <v>717</v>
      </c>
      <c r="B261" s="13">
        <v>52.37</v>
      </c>
      <c r="C261" s="13">
        <v>5.76</v>
      </c>
      <c r="D261" s="13">
        <v>41.15</v>
      </c>
      <c r="E261" s="13">
        <v>0.65</v>
      </c>
      <c r="F261" s="13">
        <v>0.09</v>
      </c>
      <c r="G261" s="3" t="s">
        <v>632</v>
      </c>
    </row>
    <row r="262" spans="1:7" x14ac:dyDescent="0.2">
      <c r="A262" s="7" t="s">
        <v>718</v>
      </c>
      <c r="B262" s="13">
        <v>51.1</v>
      </c>
      <c r="C262" s="13">
        <v>6.3</v>
      </c>
      <c r="D262" s="13">
        <v>41.5</v>
      </c>
      <c r="E262" s="13">
        <v>0.9</v>
      </c>
      <c r="F262" s="13">
        <v>0.2</v>
      </c>
      <c r="G262" s="3" t="s">
        <v>632</v>
      </c>
    </row>
    <row r="263" spans="1:7" x14ac:dyDescent="0.2">
      <c r="A263" s="7" t="s">
        <v>718</v>
      </c>
      <c r="B263" s="13">
        <v>50.17</v>
      </c>
      <c r="C263" s="13">
        <v>6.07</v>
      </c>
      <c r="D263" s="13">
        <v>42.67</v>
      </c>
      <c r="E263" s="13">
        <v>0.84</v>
      </c>
      <c r="F263" s="13">
        <v>0.25</v>
      </c>
      <c r="G263" s="3" t="s">
        <v>632</v>
      </c>
    </row>
    <row r="264" spans="1:7" x14ac:dyDescent="0.2">
      <c r="A264" s="3" t="s">
        <v>719</v>
      </c>
      <c r="B264" s="13">
        <v>49.38</v>
      </c>
      <c r="C264" s="13">
        <v>6.04</v>
      </c>
      <c r="D264" s="13">
        <v>43.13</v>
      </c>
      <c r="E264" s="13">
        <v>1.46</v>
      </c>
      <c r="F264" s="13">
        <v>0.05</v>
      </c>
      <c r="G264" s="3" t="s">
        <v>632</v>
      </c>
    </row>
    <row r="265" spans="1:7" x14ac:dyDescent="0.2">
      <c r="A265" s="3" t="s">
        <v>719</v>
      </c>
      <c r="B265" s="13">
        <v>52.95</v>
      </c>
      <c r="C265" s="13">
        <v>6.68</v>
      </c>
      <c r="D265" s="13">
        <v>39.17</v>
      </c>
      <c r="E265" s="13">
        <v>1</v>
      </c>
      <c r="F265" s="13">
        <v>0.21</v>
      </c>
      <c r="G265" s="3" t="s">
        <v>632</v>
      </c>
    </row>
    <row r="266" spans="1:7" x14ac:dyDescent="0.2">
      <c r="A266" s="3" t="s">
        <v>720</v>
      </c>
      <c r="B266" s="13">
        <v>54.54</v>
      </c>
      <c r="C266" s="13">
        <v>6.78</v>
      </c>
      <c r="D266" s="13">
        <v>37.03</v>
      </c>
      <c r="E266" s="13">
        <v>1.42</v>
      </c>
      <c r="F266" s="13">
        <v>0.15</v>
      </c>
      <c r="G266" s="3" t="s">
        <v>632</v>
      </c>
    </row>
    <row r="267" spans="1:7" x14ac:dyDescent="0.2">
      <c r="A267" s="3" t="s">
        <v>721</v>
      </c>
      <c r="B267" s="13">
        <v>50.32</v>
      </c>
      <c r="C267" s="13">
        <v>7.2</v>
      </c>
      <c r="D267" s="13">
        <v>35.76</v>
      </c>
      <c r="E267" s="13">
        <v>6.42</v>
      </c>
      <c r="F267" s="13">
        <v>0.31</v>
      </c>
      <c r="G267" s="3" t="s">
        <v>632</v>
      </c>
    </row>
    <row r="268" spans="1:7" x14ac:dyDescent="0.2">
      <c r="A268" s="3" t="s">
        <v>722</v>
      </c>
      <c r="B268" s="13">
        <v>51.2</v>
      </c>
      <c r="C268" s="13">
        <v>5.71</v>
      </c>
      <c r="D268" s="13">
        <v>43.34</v>
      </c>
      <c r="E268" s="13">
        <v>0.34</v>
      </c>
      <c r="F268" s="13">
        <v>0.05</v>
      </c>
      <c r="G268" s="3" t="s">
        <v>632</v>
      </c>
    </row>
    <row r="269" spans="1:7" x14ac:dyDescent="0.2">
      <c r="A269" s="3" t="s">
        <v>210</v>
      </c>
      <c r="B269" s="13">
        <v>52.42</v>
      </c>
      <c r="C269" s="13">
        <v>6.19</v>
      </c>
      <c r="D269" s="13">
        <v>40.58</v>
      </c>
      <c r="E269" s="13">
        <v>0.61</v>
      </c>
      <c r="F269" s="13">
        <v>0.13</v>
      </c>
      <c r="G269" s="3" t="s">
        <v>632</v>
      </c>
    </row>
    <row r="270" spans="1:7" x14ac:dyDescent="0.2">
      <c r="A270" s="7" t="s">
        <v>223</v>
      </c>
      <c r="B270" s="13">
        <v>50.26</v>
      </c>
      <c r="C270" s="13">
        <v>5.74</v>
      </c>
      <c r="D270" s="13">
        <v>43.59</v>
      </c>
      <c r="E270" s="13">
        <v>0.21</v>
      </c>
      <c r="F270" s="13">
        <v>0.01</v>
      </c>
      <c r="G270" s="3" t="s">
        <v>632</v>
      </c>
    </row>
    <row r="271" spans="1:7" x14ac:dyDescent="0.2">
      <c r="A271" s="3" t="s">
        <v>223</v>
      </c>
      <c r="B271" s="13">
        <v>50.98</v>
      </c>
      <c r="C271" s="13">
        <v>5.99</v>
      </c>
      <c r="D271" s="13">
        <v>43.4</v>
      </c>
      <c r="E271" s="13">
        <v>0.63</v>
      </c>
      <c r="F271" s="13">
        <v>0.13</v>
      </c>
      <c r="G271" s="3" t="s">
        <v>632</v>
      </c>
    </row>
    <row r="272" spans="1:7" x14ac:dyDescent="0.2">
      <c r="A272" s="3" t="s">
        <v>223</v>
      </c>
      <c r="B272" s="13">
        <v>55.04</v>
      </c>
      <c r="C272" s="13">
        <v>6.79</v>
      </c>
      <c r="D272" s="13">
        <v>36.520000000000003</v>
      </c>
      <c r="E272" s="13">
        <v>1.54</v>
      </c>
      <c r="F272" s="13">
        <v>0.1</v>
      </c>
      <c r="G272" s="3" t="s">
        <v>632</v>
      </c>
    </row>
    <row r="273" spans="1:7" x14ac:dyDescent="0.2">
      <c r="A273" s="3" t="s">
        <v>723</v>
      </c>
      <c r="B273" s="13">
        <v>45.9</v>
      </c>
      <c r="C273" s="13">
        <v>7.17</v>
      </c>
      <c r="D273" s="13">
        <f>100-57.39</f>
        <v>42.61</v>
      </c>
      <c r="E273" s="13">
        <v>3.31</v>
      </c>
      <c r="F273" s="13">
        <v>1.01</v>
      </c>
      <c r="G273" s="3" t="s">
        <v>632</v>
      </c>
    </row>
    <row r="274" spans="1:7" x14ac:dyDescent="0.2">
      <c r="A274" s="3" t="s">
        <v>723</v>
      </c>
      <c r="B274" s="13">
        <v>45.22</v>
      </c>
      <c r="C274" s="13">
        <v>7.15</v>
      </c>
      <c r="D274" s="13">
        <f>100-56.44</f>
        <v>43.56</v>
      </c>
      <c r="E274" s="13">
        <v>3.16</v>
      </c>
      <c r="F274" s="13">
        <v>0.91</v>
      </c>
      <c r="G274" s="3" t="s">
        <v>632</v>
      </c>
    </row>
    <row r="275" spans="1:7" x14ac:dyDescent="0.2">
      <c r="A275" s="3" t="s">
        <v>724</v>
      </c>
      <c r="B275" s="13">
        <v>45.29</v>
      </c>
      <c r="C275" s="13">
        <v>6.55</v>
      </c>
      <c r="D275" s="13">
        <v>40.869999999999997</v>
      </c>
      <c r="E275" s="13">
        <v>4.97</v>
      </c>
      <c r="F275" s="13">
        <v>2.3199999999999998</v>
      </c>
      <c r="G275" s="3" t="s">
        <v>632</v>
      </c>
    </row>
    <row r="276" spans="1:7" x14ac:dyDescent="0.2">
      <c r="A276" s="3" t="s">
        <v>724</v>
      </c>
      <c r="B276" s="13">
        <v>44.4</v>
      </c>
      <c r="C276" s="13">
        <v>6.53</v>
      </c>
      <c r="D276" s="13">
        <f>100-57.79</f>
        <v>42.21</v>
      </c>
      <c r="E276" s="13">
        <v>4.66</v>
      </c>
      <c r="F276" s="13">
        <v>2.2000000000000002</v>
      </c>
      <c r="G276" s="3" t="s">
        <v>632</v>
      </c>
    </row>
    <row r="277" spans="1:7" x14ac:dyDescent="0.2">
      <c r="A277" s="3" t="s">
        <v>724</v>
      </c>
      <c r="B277" s="13">
        <v>41.76</v>
      </c>
      <c r="C277" s="13">
        <v>6.89</v>
      </c>
      <c r="D277" s="13">
        <v>44.46</v>
      </c>
      <c r="E277" s="13">
        <v>5.49</v>
      </c>
      <c r="F277" s="13">
        <v>1.4</v>
      </c>
      <c r="G277" s="3" t="s">
        <v>632</v>
      </c>
    </row>
    <row r="278" spans="1:7" x14ac:dyDescent="0.2">
      <c r="A278" s="3" t="s">
        <v>725</v>
      </c>
      <c r="B278" s="13">
        <v>36.799999999999997</v>
      </c>
      <c r="C278" s="13">
        <v>7.73</v>
      </c>
      <c r="D278" s="13">
        <f>100-55.27</f>
        <v>44.73</v>
      </c>
      <c r="E278" s="13">
        <v>2.76</v>
      </c>
      <c r="F278" s="13">
        <v>7.98</v>
      </c>
      <c r="G278" s="3" t="s">
        <v>632</v>
      </c>
    </row>
    <row r="279" spans="1:7" x14ac:dyDescent="0.2">
      <c r="A279" s="3" t="s">
        <v>725</v>
      </c>
      <c r="B279" s="13">
        <v>40.29</v>
      </c>
      <c r="C279" s="13">
        <v>7.54</v>
      </c>
      <c r="D279" s="13">
        <f>100-59.5</f>
        <v>40.5</v>
      </c>
      <c r="E279" s="13">
        <v>3.26</v>
      </c>
      <c r="F279" s="13">
        <v>8.41</v>
      </c>
      <c r="G279" s="3" t="s">
        <v>632</v>
      </c>
    </row>
    <row r="280" spans="1:7" x14ac:dyDescent="0.2">
      <c r="A280" s="3" t="s">
        <v>725</v>
      </c>
      <c r="B280" s="13">
        <v>46.35</v>
      </c>
      <c r="C280" s="13">
        <v>7.37</v>
      </c>
      <c r="D280" s="13">
        <f>100-66.62</f>
        <v>33.379999999999995</v>
      </c>
      <c r="E280" s="13">
        <v>8.16</v>
      </c>
      <c r="F280" s="13">
        <v>4.74</v>
      </c>
      <c r="G280" s="3" t="s">
        <v>632</v>
      </c>
    </row>
    <row r="281" spans="1:7" x14ac:dyDescent="0.2">
      <c r="A281" s="3" t="s">
        <v>725</v>
      </c>
      <c r="B281" s="13">
        <v>45.57</v>
      </c>
      <c r="C281" s="13">
        <v>7.33</v>
      </c>
      <c r="D281" s="13">
        <f>100-64.76</f>
        <v>35.239999999999995</v>
      </c>
      <c r="E281" s="13">
        <v>5.86</v>
      </c>
      <c r="F281" s="13">
        <v>6</v>
      </c>
      <c r="G281" s="3" t="s">
        <v>632</v>
      </c>
    </row>
    <row r="282" spans="1:7" x14ac:dyDescent="0.2">
      <c r="A282" s="3" t="s">
        <v>725</v>
      </c>
      <c r="B282" s="13">
        <v>45.61</v>
      </c>
      <c r="C282" s="13">
        <v>7.58</v>
      </c>
      <c r="D282" s="13">
        <f>100-64.7</f>
        <v>35.299999999999997</v>
      </c>
      <c r="E282" s="13">
        <v>3.93</v>
      </c>
      <c r="F282" s="13">
        <v>7.58</v>
      </c>
      <c r="G282" s="3" t="s">
        <v>632</v>
      </c>
    </row>
    <row r="283" spans="1:7" x14ac:dyDescent="0.2">
      <c r="A283" s="3" t="s">
        <v>725</v>
      </c>
      <c r="B283" s="13">
        <v>43.7</v>
      </c>
      <c r="C283" s="13">
        <v>7.63</v>
      </c>
      <c r="D283" s="13">
        <f>100-64.65</f>
        <v>35.349999999999994</v>
      </c>
      <c r="E283" s="13">
        <v>4.04</v>
      </c>
      <c r="F283" s="13">
        <v>9.2799999999999994</v>
      </c>
      <c r="G283" s="3" t="s">
        <v>632</v>
      </c>
    </row>
    <row r="284" spans="1:7" x14ac:dyDescent="0.2">
      <c r="A284" s="3" t="s">
        <v>725</v>
      </c>
      <c r="B284" s="13">
        <v>44.15</v>
      </c>
      <c r="C284" s="13">
        <v>7.86</v>
      </c>
      <c r="D284" s="13">
        <v>35.11</v>
      </c>
      <c r="E284" s="13">
        <v>2.98</v>
      </c>
      <c r="F284" s="13">
        <v>9.9</v>
      </c>
      <c r="G284" s="3" t="s">
        <v>632</v>
      </c>
    </row>
    <row r="285" spans="1:7" x14ac:dyDescent="0.2">
      <c r="A285" s="3" t="s">
        <v>726</v>
      </c>
      <c r="B285" s="13">
        <v>56.38</v>
      </c>
      <c r="C285" s="13">
        <v>7.63</v>
      </c>
      <c r="D285" s="13">
        <v>21.87</v>
      </c>
      <c r="E285" s="13">
        <v>12.01</v>
      </c>
      <c r="F285" s="13">
        <v>0.73</v>
      </c>
      <c r="G285" s="3" t="s">
        <v>632</v>
      </c>
    </row>
    <row r="286" spans="1:7" x14ac:dyDescent="0.2">
      <c r="A286" s="3" t="s">
        <v>727</v>
      </c>
      <c r="B286" s="13">
        <v>54.09</v>
      </c>
      <c r="C286" s="13">
        <v>7.41</v>
      </c>
      <c r="D286" s="13">
        <v>29.6</v>
      </c>
      <c r="E286" s="13">
        <v>8.2200000000000006</v>
      </c>
      <c r="F286" s="13">
        <v>0.5</v>
      </c>
      <c r="G286" s="3" t="s">
        <v>632</v>
      </c>
    </row>
    <row r="287" spans="1:7" x14ac:dyDescent="0.2">
      <c r="A287" s="7" t="s">
        <v>728</v>
      </c>
      <c r="B287" s="13">
        <v>47.61</v>
      </c>
      <c r="C287" s="13">
        <v>7.43</v>
      </c>
      <c r="D287" s="13">
        <v>37.409999999999997</v>
      </c>
      <c r="E287" s="13">
        <v>7.08</v>
      </c>
      <c r="F287" s="13">
        <v>0.46</v>
      </c>
      <c r="G287" s="3" t="s">
        <v>632</v>
      </c>
    </row>
    <row r="288" spans="1:7" x14ac:dyDescent="0.2">
      <c r="A288" s="3" t="s">
        <v>729</v>
      </c>
      <c r="B288" s="13">
        <v>55.1</v>
      </c>
      <c r="C288" s="13">
        <v>7.41</v>
      </c>
      <c r="D288" s="13">
        <v>24.33</v>
      </c>
      <c r="E288" s="13">
        <v>12.61</v>
      </c>
      <c r="F288" s="13">
        <v>0.84</v>
      </c>
      <c r="G288" s="3" t="s">
        <v>632</v>
      </c>
    </row>
    <row r="289" spans="1:7" x14ac:dyDescent="0.2">
      <c r="A289" s="3" t="s">
        <v>729</v>
      </c>
      <c r="B289" s="13">
        <v>55.57</v>
      </c>
      <c r="C289" s="13">
        <v>7.07</v>
      </c>
      <c r="D289" s="13">
        <v>22.4</v>
      </c>
      <c r="E289" s="13">
        <v>11.25</v>
      </c>
      <c r="F289" s="13">
        <v>0.74</v>
      </c>
      <c r="G289" s="3" t="s">
        <v>632</v>
      </c>
    </row>
    <row r="290" spans="1:7" x14ac:dyDescent="0.2">
      <c r="A290" s="3" t="s">
        <v>730</v>
      </c>
      <c r="B290" s="13">
        <v>55.29</v>
      </c>
      <c r="C290" s="13">
        <v>8.0299999999999994</v>
      </c>
      <c r="D290" s="13">
        <v>25.91</v>
      </c>
      <c r="E290" s="13">
        <v>8.3699999999999992</v>
      </c>
      <c r="F290" s="13">
        <v>0.53</v>
      </c>
      <c r="G290" s="3" t="s">
        <v>632</v>
      </c>
    </row>
    <row r="291" spans="1:7" x14ac:dyDescent="0.2">
      <c r="A291" s="3" t="s">
        <v>731</v>
      </c>
      <c r="B291" s="13">
        <v>56.95</v>
      </c>
      <c r="C291" s="13">
        <v>7.74</v>
      </c>
      <c r="D291" s="13">
        <v>23.13</v>
      </c>
      <c r="E291" s="13">
        <v>9.34</v>
      </c>
      <c r="F291" s="13">
        <v>0.64</v>
      </c>
      <c r="G291" s="3" t="s">
        <v>632</v>
      </c>
    </row>
    <row r="292" spans="1:7" x14ac:dyDescent="0.2">
      <c r="A292" s="7" t="s">
        <v>732</v>
      </c>
      <c r="B292" s="13">
        <v>50.65</v>
      </c>
      <c r="C292" s="13">
        <v>7.24</v>
      </c>
      <c r="D292" s="13">
        <v>25.72</v>
      </c>
      <c r="E292" s="13">
        <v>12.33</v>
      </c>
      <c r="F292" s="13">
        <v>0.53</v>
      </c>
      <c r="G292" s="3" t="s">
        <v>632</v>
      </c>
    </row>
    <row r="293" spans="1:7" x14ac:dyDescent="0.2">
      <c r="A293" s="7" t="s">
        <v>732</v>
      </c>
      <c r="B293" s="13">
        <v>53</v>
      </c>
      <c r="C293" s="13">
        <v>7.56</v>
      </c>
      <c r="D293" s="13">
        <v>24.26</v>
      </c>
      <c r="E293" s="13">
        <v>10.83</v>
      </c>
      <c r="F293" s="13">
        <v>0.79</v>
      </c>
      <c r="G293" s="3" t="s">
        <v>632</v>
      </c>
    </row>
    <row r="294" spans="1:7" x14ac:dyDescent="0.2">
      <c r="A294" s="3" t="s">
        <v>733</v>
      </c>
      <c r="B294" s="13">
        <v>47.39</v>
      </c>
      <c r="C294" s="13">
        <v>6.44</v>
      </c>
      <c r="D294" s="13">
        <v>49.61</v>
      </c>
      <c r="E294" s="13">
        <v>1.33</v>
      </c>
      <c r="F294" s="13">
        <v>0.3</v>
      </c>
      <c r="G294" s="3" t="s">
        <v>632</v>
      </c>
    </row>
    <row r="295" spans="1:7" x14ac:dyDescent="0.2">
      <c r="A295" s="7" t="s">
        <v>734</v>
      </c>
      <c r="B295" s="14">
        <v>49.74</v>
      </c>
      <c r="C295" s="14">
        <v>6.24</v>
      </c>
      <c r="D295" s="14">
        <v>43.17</v>
      </c>
      <c r="E295" s="13">
        <v>0.74</v>
      </c>
      <c r="F295" s="13">
        <v>0.12</v>
      </c>
      <c r="G295" s="3" t="s">
        <v>632</v>
      </c>
    </row>
    <row r="296" spans="1:7" x14ac:dyDescent="0.2">
      <c r="A296" s="3" t="s">
        <v>735</v>
      </c>
      <c r="B296" s="13">
        <v>45.64</v>
      </c>
      <c r="C296" s="13">
        <v>5.99</v>
      </c>
      <c r="D296" s="13">
        <v>52</v>
      </c>
      <c r="E296" s="13">
        <v>0.59</v>
      </c>
      <c r="F296" s="13">
        <v>0.27</v>
      </c>
      <c r="G296" s="3" t="s">
        <v>632</v>
      </c>
    </row>
    <row r="297" spans="1:7" x14ac:dyDescent="0.2">
      <c r="A297" s="3" t="s">
        <v>736</v>
      </c>
      <c r="B297" s="13">
        <v>45.7</v>
      </c>
      <c r="C297" s="13">
        <v>3.2</v>
      </c>
      <c r="D297" s="13">
        <v>47</v>
      </c>
      <c r="E297" s="13">
        <v>3.4</v>
      </c>
      <c r="F297" s="13">
        <v>0.6</v>
      </c>
      <c r="G297" s="3" t="s">
        <v>632</v>
      </c>
    </row>
    <row r="298" spans="1:7" x14ac:dyDescent="0.2">
      <c r="A298" s="3" t="s">
        <v>208</v>
      </c>
      <c r="B298" s="13">
        <v>49.99</v>
      </c>
      <c r="C298" s="13">
        <v>5.86</v>
      </c>
      <c r="D298" s="13">
        <v>43.92</v>
      </c>
      <c r="E298" s="13">
        <v>0.15</v>
      </c>
      <c r="F298" s="13">
        <v>0.08</v>
      </c>
      <c r="G298" s="3" t="s">
        <v>632</v>
      </c>
    </row>
    <row r="299" spans="1:7" x14ac:dyDescent="0.2">
      <c r="A299" s="3" t="s">
        <v>208</v>
      </c>
      <c r="B299" s="13">
        <v>45.79</v>
      </c>
      <c r="C299" s="13">
        <v>6.34</v>
      </c>
      <c r="D299" s="13">
        <v>47.52</v>
      </c>
      <c r="E299" s="13">
        <v>0.35</v>
      </c>
      <c r="F299" s="13">
        <v>0</v>
      </c>
      <c r="G299" s="3" t="s">
        <v>632</v>
      </c>
    </row>
    <row r="300" spans="1:7" x14ac:dyDescent="0.2">
      <c r="A300" s="3" t="s">
        <v>208</v>
      </c>
      <c r="B300" s="13">
        <v>50</v>
      </c>
      <c r="C300" s="13">
        <v>6.13</v>
      </c>
      <c r="D300" s="13">
        <v>43.4</v>
      </c>
      <c r="E300" s="13">
        <v>0.35</v>
      </c>
      <c r="F300" s="13">
        <v>0.26</v>
      </c>
      <c r="G300" s="3" t="s">
        <v>632</v>
      </c>
    </row>
    <row r="301" spans="1:7" x14ac:dyDescent="0.2">
      <c r="A301" s="3" t="s">
        <v>208</v>
      </c>
      <c r="B301" s="13">
        <v>48.97</v>
      </c>
      <c r="C301" s="13">
        <v>5.85</v>
      </c>
      <c r="D301" s="13">
        <v>45.29</v>
      </c>
      <c r="E301" s="13">
        <v>0.22</v>
      </c>
      <c r="F301" s="13">
        <v>0.02</v>
      </c>
      <c r="G301" s="3" t="s">
        <v>632</v>
      </c>
    </row>
    <row r="302" spans="1:7" x14ac:dyDescent="0.2">
      <c r="A302" s="3" t="s">
        <v>208</v>
      </c>
      <c r="B302" s="13">
        <v>50.45</v>
      </c>
      <c r="C302" s="13">
        <v>6.26</v>
      </c>
      <c r="D302" s="13">
        <v>41.36</v>
      </c>
      <c r="E302" s="13">
        <v>1.7</v>
      </c>
      <c r="F302" s="13">
        <v>0.23</v>
      </c>
      <c r="G302" s="3" t="s">
        <v>632</v>
      </c>
    </row>
    <row r="303" spans="1:7" x14ac:dyDescent="0.2">
      <c r="A303" s="3" t="s">
        <v>208</v>
      </c>
      <c r="B303" s="13">
        <v>49.53</v>
      </c>
      <c r="C303" s="13">
        <v>6.23</v>
      </c>
      <c r="D303" s="13">
        <v>43.55</v>
      </c>
      <c r="E303" s="13">
        <v>0.52</v>
      </c>
      <c r="F303" s="13">
        <v>0.17</v>
      </c>
      <c r="G303" s="3" t="s">
        <v>632</v>
      </c>
    </row>
    <row r="304" spans="1:7" x14ac:dyDescent="0.2">
      <c r="A304" s="3" t="s">
        <v>208</v>
      </c>
      <c r="B304" s="13">
        <v>49.86</v>
      </c>
      <c r="C304" s="13">
        <v>6.02</v>
      </c>
      <c r="D304" s="13">
        <v>43.89</v>
      </c>
      <c r="E304" s="13">
        <v>0.16</v>
      </c>
      <c r="F304" s="13">
        <v>0.04</v>
      </c>
      <c r="G304" s="3" t="s">
        <v>632</v>
      </c>
    </row>
    <row r="305" spans="1:7" x14ac:dyDescent="0.2">
      <c r="A305" s="3" t="s">
        <v>208</v>
      </c>
      <c r="B305" s="13">
        <v>50.49</v>
      </c>
      <c r="C305" s="13">
        <v>6.03</v>
      </c>
      <c r="D305" s="13">
        <v>44.57</v>
      </c>
      <c r="E305" s="13">
        <v>0.43</v>
      </c>
      <c r="F305" s="13">
        <v>0.01</v>
      </c>
      <c r="G305" s="3" t="s">
        <v>632</v>
      </c>
    </row>
    <row r="306" spans="1:7" x14ac:dyDescent="0.2">
      <c r="A306" s="3" t="s">
        <v>208</v>
      </c>
      <c r="B306" s="13">
        <v>49.6</v>
      </c>
      <c r="C306" s="13">
        <v>6</v>
      </c>
      <c r="D306" s="13">
        <v>43.8</v>
      </c>
      <c r="E306" s="13">
        <v>0.5</v>
      </c>
      <c r="F306" s="13">
        <v>0.1</v>
      </c>
      <c r="G306" s="3" t="s">
        <v>632</v>
      </c>
    </row>
    <row r="307" spans="1:7" x14ac:dyDescent="0.2">
      <c r="A307" s="3" t="s">
        <v>208</v>
      </c>
      <c r="B307" s="13">
        <v>51.87</v>
      </c>
      <c r="C307" s="13">
        <v>6</v>
      </c>
      <c r="D307" s="13">
        <v>41.83</v>
      </c>
      <c r="E307" s="13">
        <v>0.26</v>
      </c>
      <c r="F307" s="13">
        <v>0.06</v>
      </c>
      <c r="G307" s="3" t="s">
        <v>632</v>
      </c>
    </row>
    <row r="308" spans="1:7" x14ac:dyDescent="0.2">
      <c r="A308" s="7" t="s">
        <v>738</v>
      </c>
      <c r="B308" s="13">
        <v>51</v>
      </c>
      <c r="C308" s="13">
        <v>5.6</v>
      </c>
      <c r="D308" s="13">
        <v>41.5</v>
      </c>
      <c r="E308" s="13">
        <v>1.8</v>
      </c>
      <c r="F308" s="13">
        <v>0.1</v>
      </c>
      <c r="G308" s="3" t="s">
        <v>632</v>
      </c>
    </row>
    <row r="309" spans="1:7" x14ac:dyDescent="0.2">
      <c r="A309" s="3" t="s">
        <v>739</v>
      </c>
      <c r="B309" s="13">
        <v>42.94</v>
      </c>
      <c r="C309" s="13">
        <v>8.17</v>
      </c>
      <c r="D309" s="13">
        <v>46.8</v>
      </c>
      <c r="E309" s="13">
        <v>1.19</v>
      </c>
      <c r="F309" s="13">
        <v>0.24</v>
      </c>
      <c r="G309" s="3" t="s">
        <v>632</v>
      </c>
    </row>
    <row r="310" spans="1:7" x14ac:dyDescent="0.2">
      <c r="A310" s="3" t="s">
        <v>208</v>
      </c>
      <c r="B310" s="13">
        <v>49.84</v>
      </c>
      <c r="C310" s="13">
        <v>5.97</v>
      </c>
      <c r="D310" s="13">
        <v>44.01</v>
      </c>
      <c r="E310" s="13">
        <v>0.1</v>
      </c>
      <c r="F310" s="13">
        <v>0.06</v>
      </c>
      <c r="G310" s="3" t="s">
        <v>632</v>
      </c>
    </row>
    <row r="311" spans="1:7" x14ac:dyDescent="0.2">
      <c r="A311" s="3" t="s">
        <v>740</v>
      </c>
      <c r="B311" s="13">
        <v>57.17</v>
      </c>
      <c r="C311" s="13">
        <v>7.62</v>
      </c>
      <c r="D311" s="13">
        <v>33</v>
      </c>
      <c r="E311" s="13">
        <v>2.11</v>
      </c>
      <c r="F311" s="13">
        <v>0.1</v>
      </c>
      <c r="G311" s="3" t="s">
        <v>632</v>
      </c>
    </row>
    <row r="312" spans="1:7" x14ac:dyDescent="0.2">
      <c r="A312" s="3" t="s">
        <v>740</v>
      </c>
      <c r="B312" s="13">
        <v>60.09</v>
      </c>
      <c r="C312" s="13">
        <v>8.5299999999999994</v>
      </c>
      <c r="D312" s="13">
        <v>29.58</v>
      </c>
      <c r="E312" s="13">
        <v>1.6</v>
      </c>
      <c r="F312" s="13">
        <v>0.16</v>
      </c>
      <c r="G312" s="3" t="s">
        <v>632</v>
      </c>
    </row>
    <row r="313" spans="1:7" x14ac:dyDescent="0.2">
      <c r="A313" s="3" t="s">
        <v>66</v>
      </c>
      <c r="B313" s="13">
        <v>50.8</v>
      </c>
      <c r="C313" s="13">
        <v>7.1</v>
      </c>
      <c r="D313" s="13">
        <v>37.89</v>
      </c>
      <c r="E313" s="13">
        <v>3.83</v>
      </c>
      <c r="F313" s="13">
        <v>0.38</v>
      </c>
      <c r="G313" s="3" t="s">
        <v>632</v>
      </c>
    </row>
    <row r="314" spans="1:7" x14ac:dyDescent="0.2">
      <c r="A314" s="3" t="s">
        <v>740</v>
      </c>
      <c r="B314" s="13">
        <v>30.06</v>
      </c>
      <c r="C314" s="13">
        <v>9.1199999999999992</v>
      </c>
      <c r="D314" s="13">
        <v>59.71</v>
      </c>
      <c r="E314" s="13">
        <v>1</v>
      </c>
      <c r="F314" s="13">
        <v>0.08</v>
      </c>
      <c r="G314" s="3" t="s">
        <v>632</v>
      </c>
    </row>
    <row r="315" spans="1:7" x14ac:dyDescent="0.2">
      <c r="A315" s="3" t="s">
        <v>740</v>
      </c>
      <c r="B315" s="13">
        <v>55.2</v>
      </c>
      <c r="C315" s="13">
        <v>6.86</v>
      </c>
      <c r="D315" s="13">
        <v>35.89</v>
      </c>
      <c r="E315" s="13">
        <v>1.91</v>
      </c>
      <c r="F315" s="13">
        <v>0.14000000000000001</v>
      </c>
      <c r="G315" s="3" t="s">
        <v>632</v>
      </c>
    </row>
    <row r="316" spans="1:7" x14ac:dyDescent="0.2">
      <c r="A316" s="3" t="s">
        <v>86</v>
      </c>
      <c r="B316" s="13">
        <v>50.67</v>
      </c>
      <c r="C316" s="13">
        <v>6.26</v>
      </c>
      <c r="D316" s="13">
        <v>42.26</v>
      </c>
      <c r="E316" s="13">
        <v>0.83</v>
      </c>
      <c r="F316" s="13">
        <v>7.0000000000000007E-2</v>
      </c>
      <c r="G316" s="3" t="s">
        <v>632</v>
      </c>
    </row>
    <row r="317" spans="1:7" x14ac:dyDescent="0.2">
      <c r="A317" s="3" t="s">
        <v>624</v>
      </c>
      <c r="B317" s="13">
        <v>55.59</v>
      </c>
      <c r="C317" s="13">
        <v>7.45</v>
      </c>
      <c r="D317" s="13">
        <v>35.340000000000003</v>
      </c>
      <c r="E317" s="13">
        <v>1.24</v>
      </c>
      <c r="F317" s="13">
        <v>0.37</v>
      </c>
      <c r="G317" s="3" t="s">
        <v>632</v>
      </c>
    </row>
    <row r="318" spans="1:7" x14ac:dyDescent="0.2">
      <c r="A318" s="3" t="s">
        <v>624</v>
      </c>
      <c r="B318" s="13">
        <v>53.97</v>
      </c>
      <c r="C318" s="13">
        <v>6.5</v>
      </c>
      <c r="D318" s="13">
        <v>37.71</v>
      </c>
      <c r="E318" s="13">
        <v>1.1599999999999999</v>
      </c>
      <c r="F318" s="13">
        <v>0.16</v>
      </c>
      <c r="G318" s="3" t="s">
        <v>632</v>
      </c>
    </row>
    <row r="319" spans="1:7" x14ac:dyDescent="0.2">
      <c r="A319" s="3" t="s">
        <v>624</v>
      </c>
      <c r="B319" s="13">
        <v>50.82</v>
      </c>
      <c r="C319" s="13">
        <v>5.93</v>
      </c>
      <c r="D319" s="13">
        <v>41.06</v>
      </c>
      <c r="E319" s="13">
        <v>1.41</v>
      </c>
      <c r="F319" s="13">
        <v>0.19</v>
      </c>
      <c r="G319" s="3" t="s">
        <v>632</v>
      </c>
    </row>
    <row r="320" spans="1:7" x14ac:dyDescent="0.2">
      <c r="A320" s="3" t="s">
        <v>624</v>
      </c>
      <c r="B320" s="13">
        <v>50.99</v>
      </c>
      <c r="C320" s="13">
        <v>5.93</v>
      </c>
      <c r="D320" s="13">
        <v>40.85</v>
      </c>
      <c r="E320" s="13">
        <v>1.47</v>
      </c>
      <c r="F320" s="13">
        <v>0.18</v>
      </c>
      <c r="G320" s="3" t="s">
        <v>632</v>
      </c>
    </row>
    <row r="321" spans="1:7" x14ac:dyDescent="0.2">
      <c r="A321" s="3" t="s">
        <v>624</v>
      </c>
      <c r="B321" s="13">
        <v>50.71</v>
      </c>
      <c r="C321" s="13">
        <v>5.93</v>
      </c>
      <c r="D321" s="13">
        <v>41.45</v>
      </c>
      <c r="E321" s="13">
        <v>1.19</v>
      </c>
      <c r="F321" s="13">
        <v>0.15</v>
      </c>
      <c r="G321" s="3" t="s">
        <v>632</v>
      </c>
    </row>
    <row r="322" spans="1:7" x14ac:dyDescent="0.2">
      <c r="A322" s="3" t="s">
        <v>624</v>
      </c>
      <c r="B322" s="13">
        <v>47.99</v>
      </c>
      <c r="C322" s="13">
        <v>5.75</v>
      </c>
      <c r="D322" s="13">
        <v>45.74</v>
      </c>
      <c r="E322" s="13">
        <v>0.47</v>
      </c>
      <c r="F322" s="13">
        <v>0.05</v>
      </c>
      <c r="G322" s="3" t="s">
        <v>632</v>
      </c>
    </row>
    <row r="323" spans="1:7" x14ac:dyDescent="0.2">
      <c r="A323" s="3" t="s">
        <v>244</v>
      </c>
      <c r="B323" s="13">
        <v>57.35</v>
      </c>
      <c r="C323" s="13">
        <v>6.09</v>
      </c>
      <c r="D323" s="13">
        <v>34.159999999999997</v>
      </c>
      <c r="E323" s="13">
        <v>2.1800000000000002</v>
      </c>
      <c r="F323" s="13">
        <v>0.22</v>
      </c>
      <c r="G323" s="3" t="s">
        <v>632</v>
      </c>
    </row>
    <row r="324" spans="1:7" x14ac:dyDescent="0.2">
      <c r="A324" s="3" t="s">
        <v>244</v>
      </c>
      <c r="B324" s="13">
        <v>58.45</v>
      </c>
      <c r="C324" s="13">
        <v>6.55</v>
      </c>
      <c r="D324" s="13">
        <v>33.590000000000003</v>
      </c>
      <c r="E324" s="13">
        <v>2.0499999999999998</v>
      </c>
      <c r="F324" s="13">
        <v>0.03</v>
      </c>
      <c r="G324" s="3" t="s">
        <v>632</v>
      </c>
    </row>
    <row r="325" spans="1:7" x14ac:dyDescent="0.2">
      <c r="A325" s="3" t="s">
        <v>741</v>
      </c>
      <c r="B325" s="13">
        <v>51.44</v>
      </c>
      <c r="C325" s="13">
        <v>6.33</v>
      </c>
      <c r="D325" s="13">
        <v>40.18</v>
      </c>
      <c r="E325" s="13">
        <v>2.0499999999999998</v>
      </c>
      <c r="F325" s="13">
        <v>0</v>
      </c>
      <c r="G325" s="3" t="s">
        <v>632</v>
      </c>
    </row>
    <row r="326" spans="1:7" x14ac:dyDescent="0.2">
      <c r="A326" s="3" t="s">
        <v>742</v>
      </c>
      <c r="B326" s="13">
        <v>47.36</v>
      </c>
      <c r="C326" s="13">
        <v>5.88</v>
      </c>
      <c r="D326" s="13">
        <v>44.41</v>
      </c>
      <c r="E326" s="13">
        <v>2.35</v>
      </c>
      <c r="F326" s="13">
        <v>0</v>
      </c>
      <c r="G326" s="3" t="s">
        <v>632</v>
      </c>
    </row>
    <row r="327" spans="1:7" x14ac:dyDescent="0.2">
      <c r="A327" s="7" t="s">
        <v>744</v>
      </c>
      <c r="B327" s="13">
        <v>47.07</v>
      </c>
      <c r="C327" s="13">
        <v>6.92</v>
      </c>
      <c r="D327" s="13">
        <v>44.94</v>
      </c>
      <c r="E327" s="13">
        <v>1</v>
      </c>
      <c r="F327" s="13">
        <v>0.06</v>
      </c>
      <c r="G327" s="3" t="s">
        <v>632</v>
      </c>
    </row>
    <row r="328" spans="1:7" x14ac:dyDescent="0.2">
      <c r="A328" s="25" t="s">
        <v>745</v>
      </c>
      <c r="B328" s="13">
        <v>44.66</v>
      </c>
      <c r="C328" s="13">
        <v>7.03</v>
      </c>
      <c r="D328" s="13">
        <v>47.06</v>
      </c>
      <c r="E328" s="13">
        <v>1.17</v>
      </c>
      <c r="F328" s="13">
        <v>0.08</v>
      </c>
      <c r="G328" s="3" t="s">
        <v>632</v>
      </c>
    </row>
    <row r="329" spans="1:7" x14ac:dyDescent="0.2">
      <c r="A329" s="26" t="s">
        <v>746</v>
      </c>
      <c r="B329" s="13">
        <v>45.96</v>
      </c>
      <c r="C329" s="13">
        <v>7.47</v>
      </c>
      <c r="D329" s="13">
        <v>45.34</v>
      </c>
      <c r="E329" s="13">
        <v>1.1200000000000001</v>
      </c>
      <c r="F329" s="13">
        <v>0.11</v>
      </c>
      <c r="G329" s="3" t="s">
        <v>632</v>
      </c>
    </row>
    <row r="330" spans="1:7" x14ac:dyDescent="0.2">
      <c r="A330" s="7" t="s">
        <v>747</v>
      </c>
      <c r="B330" s="13">
        <v>44.58</v>
      </c>
      <c r="C330" s="13">
        <v>7.09</v>
      </c>
      <c r="D330" s="13">
        <v>47.03</v>
      </c>
      <c r="E330" s="13">
        <v>1.22</v>
      </c>
      <c r="F330" s="13">
        <v>0.08</v>
      </c>
      <c r="G330" s="3" t="s">
        <v>632</v>
      </c>
    </row>
    <row r="331" spans="1:7" x14ac:dyDescent="0.2">
      <c r="A331" s="26" t="s">
        <v>287</v>
      </c>
      <c r="B331" s="13">
        <v>43.5</v>
      </c>
      <c r="C331" s="13">
        <v>7.36</v>
      </c>
      <c r="D331" s="13">
        <v>48.1</v>
      </c>
      <c r="E331" s="13">
        <v>0.95</v>
      </c>
      <c r="F331" s="13">
        <v>0.08</v>
      </c>
      <c r="G331" s="3" t="s">
        <v>632</v>
      </c>
    </row>
    <row r="332" spans="1:7" x14ac:dyDescent="0.2">
      <c r="A332" s="26" t="s">
        <v>748</v>
      </c>
      <c r="B332" s="13">
        <v>45.16</v>
      </c>
      <c r="C332" s="13">
        <v>7</v>
      </c>
      <c r="D332" s="13">
        <v>46.58</v>
      </c>
      <c r="E332" s="13">
        <v>1.17</v>
      </c>
      <c r="F332" s="13">
        <v>0.09</v>
      </c>
      <c r="G332" s="3" t="s">
        <v>632</v>
      </c>
    </row>
    <row r="333" spans="1:7" x14ac:dyDescent="0.2">
      <c r="A333" s="3" t="s">
        <v>624</v>
      </c>
      <c r="B333" s="13">
        <v>45</v>
      </c>
      <c r="C333" s="13">
        <v>6.4</v>
      </c>
      <c r="D333" s="13">
        <v>47.29</v>
      </c>
      <c r="E333" s="13">
        <v>0.25</v>
      </c>
      <c r="F333" s="13">
        <v>1.06</v>
      </c>
      <c r="G333" s="3" t="s">
        <v>632</v>
      </c>
    </row>
    <row r="334" spans="1:7" x14ac:dyDescent="0.2">
      <c r="A334" s="26" t="s">
        <v>393</v>
      </c>
      <c r="B334" s="13">
        <v>55.86</v>
      </c>
      <c r="C334" s="13">
        <v>6.2</v>
      </c>
      <c r="D334" s="13">
        <v>37.36</v>
      </c>
      <c r="E334" s="13">
        <v>0.49</v>
      </c>
      <c r="F334" s="13">
        <v>0.1</v>
      </c>
      <c r="G334" s="3" t="s">
        <v>632</v>
      </c>
    </row>
    <row r="335" spans="1:7" x14ac:dyDescent="0.2">
      <c r="A335" s="7" t="s">
        <v>749</v>
      </c>
      <c r="B335" s="13">
        <v>54.44</v>
      </c>
      <c r="C335" s="13">
        <v>6.95</v>
      </c>
      <c r="D335" s="13">
        <v>36.4</v>
      </c>
      <c r="E335" s="13">
        <v>2.1</v>
      </c>
      <c r="F335" s="13">
        <v>0.12</v>
      </c>
      <c r="G335" s="3" t="s">
        <v>632</v>
      </c>
    </row>
    <row r="336" spans="1:7" x14ac:dyDescent="0.2">
      <c r="A336" s="26" t="s">
        <v>751</v>
      </c>
      <c r="B336" s="13">
        <v>52.9</v>
      </c>
      <c r="C336" s="13">
        <v>7.41</v>
      </c>
      <c r="D336" s="13">
        <v>38.229999999999997</v>
      </c>
      <c r="E336" s="13">
        <v>1.38</v>
      </c>
      <c r="F336" s="13">
        <v>0.08</v>
      </c>
      <c r="G336" s="3" t="s">
        <v>632</v>
      </c>
    </row>
    <row r="337" spans="1:7" x14ac:dyDescent="0.2">
      <c r="A337" s="10" t="s">
        <v>752</v>
      </c>
      <c r="B337" s="13">
        <v>48.61</v>
      </c>
      <c r="C337" s="13">
        <v>5.97</v>
      </c>
      <c r="D337" s="13">
        <v>43.77</v>
      </c>
      <c r="E337" s="13">
        <v>1.59</v>
      </c>
      <c r="F337" s="13">
        <v>0.05</v>
      </c>
      <c r="G337" s="3" t="s">
        <v>632</v>
      </c>
    </row>
    <row r="338" spans="1:7" x14ac:dyDescent="0.2">
      <c r="A338" s="26" t="s">
        <v>753</v>
      </c>
      <c r="B338" s="13">
        <v>48.82</v>
      </c>
      <c r="C338" s="13">
        <v>6.13</v>
      </c>
      <c r="D338" s="13">
        <v>43.93</v>
      </c>
      <c r="E338" s="13">
        <v>1.06</v>
      </c>
      <c r="F338" s="13">
        <v>0.06</v>
      </c>
      <c r="G338" s="3" t="s">
        <v>632</v>
      </c>
    </row>
    <row r="339" spans="1:7" x14ac:dyDescent="0.2">
      <c r="A339" s="26" t="s">
        <v>540</v>
      </c>
      <c r="B339" s="13">
        <v>48.53</v>
      </c>
      <c r="C339" s="13">
        <v>6.09</v>
      </c>
      <c r="D339" s="13">
        <v>44.12</v>
      </c>
      <c r="E339" s="13">
        <v>1.1599999999999999</v>
      </c>
      <c r="F339" s="13">
        <v>0.09</v>
      </c>
      <c r="G339" s="3" t="s">
        <v>632</v>
      </c>
    </row>
    <row r="340" spans="1:7" x14ac:dyDescent="0.2">
      <c r="A340" s="7" t="s">
        <v>754</v>
      </c>
      <c r="B340" s="13">
        <v>49.47</v>
      </c>
      <c r="C340" s="13">
        <v>6.31</v>
      </c>
      <c r="D340" s="13">
        <v>42.81</v>
      </c>
      <c r="E340" s="13">
        <v>1.18</v>
      </c>
      <c r="F340" s="13">
        <v>0.22</v>
      </c>
      <c r="G340" s="3" t="s">
        <v>632</v>
      </c>
    </row>
    <row r="341" spans="1:7" x14ac:dyDescent="0.2">
      <c r="A341" s="3" t="s">
        <v>755</v>
      </c>
      <c r="B341" s="13">
        <v>41.7</v>
      </c>
      <c r="C341" s="13">
        <v>6.17</v>
      </c>
      <c r="D341" s="13">
        <v>44.99</v>
      </c>
      <c r="E341" s="13">
        <v>7.14</v>
      </c>
      <c r="F341" s="13">
        <v>0</v>
      </c>
      <c r="G341" s="3" t="s">
        <v>632</v>
      </c>
    </row>
    <row r="342" spans="1:7" x14ac:dyDescent="0.2">
      <c r="A342" s="3" t="s">
        <v>756</v>
      </c>
      <c r="B342" s="13">
        <v>52.78</v>
      </c>
      <c r="C342" s="13">
        <v>6.14</v>
      </c>
      <c r="D342" s="13">
        <v>40.130000000000003</v>
      </c>
      <c r="E342" s="13">
        <v>0.6</v>
      </c>
      <c r="F342" s="13">
        <v>0.19</v>
      </c>
      <c r="G342" s="3" t="s">
        <v>632</v>
      </c>
    </row>
    <row r="343" spans="1:7" x14ac:dyDescent="0.2">
      <c r="A343" s="7" t="s">
        <v>757</v>
      </c>
      <c r="B343" s="13">
        <v>47.94</v>
      </c>
      <c r="C343" s="13">
        <v>5.91</v>
      </c>
      <c r="D343" s="13">
        <v>40.770000000000003</v>
      </c>
      <c r="E343" s="13">
        <v>3.52</v>
      </c>
      <c r="F343" s="13">
        <v>0.22</v>
      </c>
      <c r="G343" s="3" t="s">
        <v>632</v>
      </c>
    </row>
    <row r="344" spans="1:7" x14ac:dyDescent="0.2">
      <c r="A344" s="3" t="s">
        <v>227</v>
      </c>
      <c r="B344" s="13">
        <v>49.39</v>
      </c>
      <c r="C344" s="13">
        <v>5.45</v>
      </c>
      <c r="D344" s="13">
        <v>44.27</v>
      </c>
      <c r="E344" s="13">
        <v>0.37</v>
      </c>
      <c r="F344" s="13">
        <v>0.06</v>
      </c>
      <c r="G344" s="3" t="s">
        <v>632</v>
      </c>
    </row>
    <row r="345" spans="1:7" x14ac:dyDescent="0.2">
      <c r="A345" s="3" t="s">
        <v>227</v>
      </c>
      <c r="B345" s="13">
        <v>45.66</v>
      </c>
      <c r="C345" s="13">
        <v>6.16</v>
      </c>
      <c r="D345" s="13">
        <f>100-53.98</f>
        <v>46.02</v>
      </c>
      <c r="E345" s="13">
        <v>1.68</v>
      </c>
      <c r="F345" s="13">
        <v>0.48</v>
      </c>
      <c r="G345" s="3" t="s">
        <v>632</v>
      </c>
    </row>
    <row r="346" spans="1:7" x14ac:dyDescent="0.2">
      <c r="A346" s="3" t="s">
        <v>758</v>
      </c>
      <c r="B346" s="13">
        <v>42.29</v>
      </c>
      <c r="C346" s="13">
        <v>6.49</v>
      </c>
      <c r="D346" s="13">
        <v>49.9</v>
      </c>
      <c r="E346" s="13">
        <v>1.1200000000000001</v>
      </c>
      <c r="F346" s="13">
        <v>0.1</v>
      </c>
      <c r="G346" s="3" t="s">
        <v>632</v>
      </c>
    </row>
    <row r="347" spans="1:7" x14ac:dyDescent="0.2">
      <c r="A347" s="7" t="s">
        <v>759</v>
      </c>
      <c r="B347" s="13">
        <v>49.12</v>
      </c>
      <c r="C347" s="13">
        <v>6.81</v>
      </c>
      <c r="D347" s="13">
        <v>41.28</v>
      </c>
      <c r="E347" s="13">
        <v>2.27</v>
      </c>
      <c r="F347" s="13">
        <v>0.2</v>
      </c>
      <c r="G347" s="3" t="s">
        <v>632</v>
      </c>
    </row>
    <row r="348" spans="1:7" x14ac:dyDescent="0.2">
      <c r="A348" s="7" t="s">
        <v>759</v>
      </c>
      <c r="B348" s="13">
        <v>47.95</v>
      </c>
      <c r="C348" s="13">
        <v>6.57</v>
      </c>
      <c r="D348" s="13">
        <v>43.63</v>
      </c>
      <c r="E348" s="13">
        <v>1.64</v>
      </c>
      <c r="F348" s="13">
        <v>0.14000000000000001</v>
      </c>
      <c r="G348" s="3" t="s">
        <v>632</v>
      </c>
    </row>
    <row r="349" spans="1:7" x14ac:dyDescent="0.2">
      <c r="A349" s="7" t="s">
        <v>759</v>
      </c>
      <c r="B349" s="13">
        <v>48.34</v>
      </c>
      <c r="C349" s="13">
        <v>6.85</v>
      </c>
      <c r="D349" s="13">
        <v>42.53</v>
      </c>
      <c r="E349" s="13">
        <v>2.0699999999999998</v>
      </c>
      <c r="F349" s="13">
        <v>0</v>
      </c>
      <c r="G349" s="3" t="s">
        <v>632</v>
      </c>
    </row>
    <row r="350" spans="1:7" x14ac:dyDescent="0.2">
      <c r="A350" s="3" t="s">
        <v>760</v>
      </c>
      <c r="B350" s="13">
        <v>51.84</v>
      </c>
      <c r="C350" s="13">
        <v>6.56</v>
      </c>
      <c r="D350" s="13">
        <v>39.75</v>
      </c>
      <c r="E350" s="13">
        <v>1.53</v>
      </c>
      <c r="F350" s="13">
        <v>0.33</v>
      </c>
      <c r="G350" s="3" t="s">
        <v>632</v>
      </c>
    </row>
    <row r="351" spans="1:7" x14ac:dyDescent="0.2">
      <c r="A351" s="7" t="s">
        <v>45</v>
      </c>
      <c r="B351" s="14">
        <v>50.99</v>
      </c>
      <c r="C351" s="14">
        <v>8.67</v>
      </c>
      <c r="D351" s="14">
        <v>39.99</v>
      </c>
      <c r="E351" s="14">
        <v>1</v>
      </c>
      <c r="F351" s="16">
        <v>0.05</v>
      </c>
      <c r="G351" s="3" t="s">
        <v>632</v>
      </c>
    </row>
    <row r="352" spans="1:7" x14ac:dyDescent="0.2">
      <c r="A352" s="7" t="s">
        <v>57</v>
      </c>
      <c r="B352" s="14">
        <v>49.18</v>
      </c>
      <c r="C352" s="14">
        <v>5.81</v>
      </c>
      <c r="D352" s="14">
        <v>44.08</v>
      </c>
      <c r="E352" s="14">
        <v>0.43</v>
      </c>
      <c r="F352" s="16">
        <v>0.06</v>
      </c>
      <c r="G352" s="3" t="s">
        <v>632</v>
      </c>
    </row>
    <row r="353" spans="1:7" x14ac:dyDescent="0.2">
      <c r="A353" s="7" t="s">
        <v>57</v>
      </c>
      <c r="B353" s="14">
        <v>49.79</v>
      </c>
      <c r="C353" s="14">
        <v>5.64</v>
      </c>
      <c r="D353" s="14">
        <v>42.63</v>
      </c>
      <c r="E353" s="14">
        <v>0.78</v>
      </c>
      <c r="F353" s="16">
        <v>0.13</v>
      </c>
      <c r="G353" s="3" t="s">
        <v>632</v>
      </c>
    </row>
    <row r="354" spans="1:7" x14ac:dyDescent="0.2">
      <c r="A354" s="7" t="s">
        <v>57</v>
      </c>
      <c r="B354" s="14">
        <v>47.9</v>
      </c>
      <c r="C354" s="14">
        <v>6.18</v>
      </c>
      <c r="D354" s="14">
        <v>44.89</v>
      </c>
      <c r="E354" s="14">
        <v>0.45</v>
      </c>
      <c r="F354" s="16">
        <v>0.21</v>
      </c>
      <c r="G354" s="3" t="s">
        <v>632</v>
      </c>
    </row>
    <row r="355" spans="1:7" x14ac:dyDescent="0.2">
      <c r="A355" s="7" t="s">
        <v>57</v>
      </c>
      <c r="B355" s="16">
        <v>49.25</v>
      </c>
      <c r="C355" s="16">
        <v>6.34</v>
      </c>
      <c r="D355" s="16">
        <v>42.81</v>
      </c>
      <c r="E355" s="14">
        <v>0.83</v>
      </c>
      <c r="F355" s="16">
        <v>0.36</v>
      </c>
      <c r="G355" s="3" t="s">
        <v>632</v>
      </c>
    </row>
    <row r="356" spans="1:7" x14ac:dyDescent="0.2">
      <c r="A356" s="7" t="s">
        <v>57</v>
      </c>
      <c r="B356" s="14">
        <v>48.54</v>
      </c>
      <c r="C356" s="14">
        <v>6.32</v>
      </c>
      <c r="D356" s="14">
        <v>43.87</v>
      </c>
      <c r="E356" s="14">
        <v>0.82</v>
      </c>
      <c r="F356" s="16">
        <v>0.15</v>
      </c>
      <c r="G356" s="3" t="s">
        <v>632</v>
      </c>
    </row>
    <row r="357" spans="1:7" x14ac:dyDescent="0.2">
      <c r="A357" s="7" t="s">
        <v>57</v>
      </c>
      <c r="B357" s="14">
        <v>49.09</v>
      </c>
      <c r="C357" s="14">
        <v>6.06</v>
      </c>
      <c r="D357" s="14">
        <v>44.14</v>
      </c>
      <c r="E357" s="14">
        <v>0.64</v>
      </c>
      <c r="F357" s="16">
        <v>0.08</v>
      </c>
      <c r="G357" s="3" t="s">
        <v>632</v>
      </c>
    </row>
    <row r="358" spans="1:7" x14ac:dyDescent="0.2">
      <c r="A358" s="7" t="s">
        <v>57</v>
      </c>
      <c r="B358" s="14">
        <v>41.4</v>
      </c>
      <c r="C358" s="14">
        <v>6.2</v>
      </c>
      <c r="D358" s="14">
        <v>51.76</v>
      </c>
      <c r="E358" s="14">
        <v>0.63</v>
      </c>
      <c r="F358" s="16">
        <v>0.01</v>
      </c>
      <c r="G358" s="3" t="s">
        <v>632</v>
      </c>
    </row>
    <row r="359" spans="1:7" x14ac:dyDescent="0.2">
      <c r="A359" s="7" t="s">
        <v>761</v>
      </c>
      <c r="B359" s="14">
        <v>47.22</v>
      </c>
      <c r="C359" s="14">
        <v>5.95</v>
      </c>
      <c r="D359" s="14">
        <v>46.09</v>
      </c>
      <c r="E359" s="14">
        <v>0.48</v>
      </c>
      <c r="F359" s="16">
        <v>0.01</v>
      </c>
      <c r="G359" s="3" t="s">
        <v>632</v>
      </c>
    </row>
    <row r="360" spans="1:7" x14ac:dyDescent="0.2">
      <c r="A360" s="7" t="s">
        <v>761</v>
      </c>
      <c r="B360" s="14">
        <v>49.96</v>
      </c>
      <c r="C360" s="14">
        <v>6.42</v>
      </c>
      <c r="D360" s="14">
        <v>44.49</v>
      </c>
      <c r="E360" s="14">
        <v>1.63</v>
      </c>
      <c r="F360" s="16">
        <v>0.13</v>
      </c>
      <c r="G360" s="3" t="s">
        <v>632</v>
      </c>
    </row>
    <row r="361" spans="1:7" x14ac:dyDescent="0.2">
      <c r="A361" s="7" t="s">
        <v>761</v>
      </c>
      <c r="B361" s="14">
        <v>48.01</v>
      </c>
      <c r="C361" s="14">
        <v>5.86</v>
      </c>
      <c r="D361" s="14">
        <v>45.55</v>
      </c>
      <c r="E361" s="14">
        <v>0.49</v>
      </c>
      <c r="F361" s="16">
        <v>0.09</v>
      </c>
      <c r="G361" s="3" t="s">
        <v>632</v>
      </c>
    </row>
    <row r="362" spans="1:7" x14ac:dyDescent="0.2">
      <c r="A362" s="7" t="s">
        <v>762</v>
      </c>
      <c r="B362" s="14">
        <v>48.86</v>
      </c>
      <c r="C362" s="14">
        <v>6.16</v>
      </c>
      <c r="D362" s="14">
        <v>46.2</v>
      </c>
      <c r="E362" s="14">
        <v>1.37</v>
      </c>
      <c r="F362" s="16">
        <v>0.05</v>
      </c>
      <c r="G362" s="3" t="s">
        <v>632</v>
      </c>
    </row>
    <row r="363" spans="1:7" x14ac:dyDescent="0.2">
      <c r="A363" s="7" t="s">
        <v>762</v>
      </c>
      <c r="B363" s="14">
        <v>48.15</v>
      </c>
      <c r="C363" s="14">
        <v>5.8</v>
      </c>
      <c r="D363" s="14">
        <v>44.91</v>
      </c>
      <c r="E363" s="14">
        <v>0.91</v>
      </c>
      <c r="F363" s="16">
        <v>0.22</v>
      </c>
      <c r="G363" s="3" t="s">
        <v>632</v>
      </c>
    </row>
    <row r="364" spans="1:7" x14ac:dyDescent="0.2">
      <c r="A364" s="7" t="s">
        <v>87</v>
      </c>
      <c r="B364" s="14">
        <v>49.31</v>
      </c>
      <c r="C364" s="14">
        <v>6.04</v>
      </c>
      <c r="D364" s="14">
        <v>43.56</v>
      </c>
      <c r="E364" s="14">
        <v>0.7</v>
      </c>
      <c r="F364" s="16">
        <v>0.11</v>
      </c>
      <c r="G364" s="3" t="s">
        <v>632</v>
      </c>
    </row>
    <row r="365" spans="1:7" x14ac:dyDescent="0.2">
      <c r="A365" s="7" t="s">
        <v>87</v>
      </c>
      <c r="B365" s="14">
        <v>50.19</v>
      </c>
      <c r="C365" s="14">
        <v>6.27</v>
      </c>
      <c r="D365" s="14">
        <v>42.82</v>
      </c>
      <c r="E365" s="14">
        <v>0.6</v>
      </c>
      <c r="F365" s="16">
        <v>0.12</v>
      </c>
      <c r="G365" s="3" t="s">
        <v>632</v>
      </c>
    </row>
    <row r="366" spans="1:7" x14ac:dyDescent="0.2">
      <c r="A366" s="7" t="s">
        <v>87</v>
      </c>
      <c r="B366" s="14">
        <v>46.23</v>
      </c>
      <c r="C366" s="14">
        <v>5.89</v>
      </c>
      <c r="D366" s="14">
        <v>45.87</v>
      </c>
      <c r="E366" s="14">
        <v>0.65</v>
      </c>
      <c r="F366" s="16">
        <v>0.01</v>
      </c>
      <c r="G366" s="3" t="s">
        <v>632</v>
      </c>
    </row>
    <row r="367" spans="1:7" x14ac:dyDescent="0.2">
      <c r="A367" s="7" t="s">
        <v>763</v>
      </c>
      <c r="B367" s="14">
        <v>48.77</v>
      </c>
      <c r="C367" s="14">
        <v>5.87</v>
      </c>
      <c r="D367" s="14">
        <v>43.25</v>
      </c>
      <c r="E367" s="14">
        <v>0.45</v>
      </c>
      <c r="F367" s="16">
        <v>0.05</v>
      </c>
      <c r="G367" s="3" t="s">
        <v>632</v>
      </c>
    </row>
    <row r="368" spans="1:7" x14ac:dyDescent="0.2">
      <c r="A368" s="7" t="s">
        <v>763</v>
      </c>
      <c r="B368" s="14">
        <v>49.57</v>
      </c>
      <c r="C368" s="14">
        <v>5.65</v>
      </c>
      <c r="D368" s="14">
        <v>43.58</v>
      </c>
      <c r="E368" s="14">
        <v>0.8</v>
      </c>
      <c r="F368" s="16">
        <v>0.04</v>
      </c>
      <c r="G368" s="3" t="s">
        <v>632</v>
      </c>
    </row>
    <row r="369" spans="1:7" x14ac:dyDescent="0.2">
      <c r="A369" s="7" t="s">
        <v>763</v>
      </c>
      <c r="B369" s="14">
        <v>48.13</v>
      </c>
      <c r="C369" s="14">
        <v>5.73</v>
      </c>
      <c r="D369" s="14">
        <v>45.57</v>
      </c>
      <c r="E369" s="14">
        <v>0.36</v>
      </c>
      <c r="F369" s="16">
        <v>0.04</v>
      </c>
      <c r="G369" s="3" t="s">
        <v>632</v>
      </c>
    </row>
    <row r="370" spans="1:7" x14ac:dyDescent="0.2">
      <c r="A370" s="7" t="s">
        <v>534</v>
      </c>
      <c r="B370" s="14">
        <v>44.53</v>
      </c>
      <c r="C370" s="14">
        <v>6.33</v>
      </c>
      <c r="D370" s="14">
        <v>47.03</v>
      </c>
      <c r="E370" s="14">
        <v>1.05</v>
      </c>
      <c r="F370" s="16">
        <v>0.95</v>
      </c>
      <c r="G370" s="3" t="s">
        <v>632</v>
      </c>
    </row>
    <row r="371" spans="1:7" x14ac:dyDescent="0.2">
      <c r="A371" s="7" t="s">
        <v>87</v>
      </c>
      <c r="B371" s="14">
        <v>48.2</v>
      </c>
      <c r="C371" s="14">
        <v>6.17</v>
      </c>
      <c r="D371" s="14">
        <v>44.69</v>
      </c>
      <c r="E371" s="14">
        <v>0.83</v>
      </c>
      <c r="F371" s="16">
        <v>0.11</v>
      </c>
      <c r="G371" s="3" t="s">
        <v>632</v>
      </c>
    </row>
    <row r="372" spans="1:7" x14ac:dyDescent="0.2">
      <c r="A372" s="7" t="s">
        <v>764</v>
      </c>
      <c r="B372" s="14">
        <v>43.6</v>
      </c>
      <c r="C372" s="14">
        <v>6.2</v>
      </c>
      <c r="D372" s="14">
        <v>44.4</v>
      </c>
      <c r="E372" s="14">
        <v>1.5</v>
      </c>
      <c r="F372" s="16">
        <v>0.17</v>
      </c>
      <c r="G372" s="3" t="s">
        <v>632</v>
      </c>
    </row>
    <row r="373" spans="1:7" x14ac:dyDescent="0.2">
      <c r="A373" s="7" t="s">
        <v>765</v>
      </c>
      <c r="B373" s="14">
        <v>50.25</v>
      </c>
      <c r="C373" s="14">
        <v>5.32</v>
      </c>
      <c r="D373" s="14">
        <v>41.94</v>
      </c>
      <c r="E373" s="14">
        <v>0.75</v>
      </c>
      <c r="F373" s="16">
        <v>0.12</v>
      </c>
      <c r="G373" s="3" t="s">
        <v>632</v>
      </c>
    </row>
    <row r="374" spans="1:7" x14ac:dyDescent="0.2">
      <c r="A374" s="7" t="s">
        <v>447</v>
      </c>
      <c r="B374" s="14">
        <v>43.74</v>
      </c>
      <c r="C374" s="14">
        <v>5.81</v>
      </c>
      <c r="D374" s="14">
        <v>48.85</v>
      </c>
      <c r="E374" s="14">
        <v>0.65</v>
      </c>
      <c r="F374" s="16">
        <v>0</v>
      </c>
      <c r="G374" s="3" t="s">
        <v>632</v>
      </c>
    </row>
    <row r="375" spans="1:7" x14ac:dyDescent="0.2">
      <c r="A375" s="10" t="s">
        <v>766</v>
      </c>
      <c r="B375" s="14">
        <v>44.02</v>
      </c>
      <c r="C375" s="14">
        <v>5.71</v>
      </c>
      <c r="D375" s="14">
        <v>43.91</v>
      </c>
      <c r="E375" s="14">
        <v>0.44</v>
      </c>
      <c r="F375" s="16">
        <v>0.18</v>
      </c>
      <c r="G375" s="3" t="s">
        <v>632</v>
      </c>
    </row>
    <row r="376" spans="1:7" x14ac:dyDescent="0.2">
      <c r="A376" s="7" t="s">
        <v>766</v>
      </c>
      <c r="B376" s="14">
        <v>49.74</v>
      </c>
      <c r="C376" s="14">
        <v>6.1</v>
      </c>
      <c r="D376" s="14">
        <v>43.45</v>
      </c>
      <c r="E376" s="14">
        <v>0.53</v>
      </c>
      <c r="F376" s="16">
        <v>0.11</v>
      </c>
      <c r="G376" s="3" t="s">
        <v>632</v>
      </c>
    </row>
    <row r="377" spans="1:7" x14ac:dyDescent="0.2">
      <c r="A377" s="10" t="s">
        <v>766</v>
      </c>
      <c r="B377" s="14">
        <v>49.32</v>
      </c>
      <c r="C377" s="14">
        <v>6.18</v>
      </c>
      <c r="D377" s="14">
        <v>43.77</v>
      </c>
      <c r="E377" s="14">
        <v>0.63</v>
      </c>
      <c r="F377" s="16">
        <v>0.1</v>
      </c>
      <c r="G377" s="3" t="s">
        <v>632</v>
      </c>
    </row>
    <row r="378" spans="1:7" x14ac:dyDescent="0.2">
      <c r="A378" s="7" t="s">
        <v>767</v>
      </c>
      <c r="B378" s="14">
        <v>45.68</v>
      </c>
      <c r="C378" s="14">
        <v>5.94</v>
      </c>
      <c r="D378" s="14">
        <v>47.76</v>
      </c>
      <c r="E378" s="14">
        <v>0.88</v>
      </c>
      <c r="F378" s="16">
        <v>0.01</v>
      </c>
      <c r="G378" s="3" t="s">
        <v>632</v>
      </c>
    </row>
    <row r="379" spans="1:7" x14ac:dyDescent="0.2">
      <c r="A379" s="7" t="s">
        <v>635</v>
      </c>
      <c r="B379" s="14">
        <v>49.12</v>
      </c>
      <c r="C379" s="14">
        <v>6.16</v>
      </c>
      <c r="D379" s="14">
        <v>44.34</v>
      </c>
      <c r="E379" s="14">
        <v>0.26</v>
      </c>
      <c r="F379" s="16">
        <v>0.12</v>
      </c>
      <c r="G379" s="3" t="s">
        <v>632</v>
      </c>
    </row>
    <row r="380" spans="1:7" x14ac:dyDescent="0.2">
      <c r="A380" s="7" t="s">
        <v>768</v>
      </c>
      <c r="B380" s="14">
        <v>43.1</v>
      </c>
      <c r="C380" s="14">
        <v>6.2</v>
      </c>
      <c r="D380" s="14">
        <v>49.93</v>
      </c>
      <c r="E380" s="14">
        <v>0.68</v>
      </c>
      <c r="F380" s="16">
        <v>0.09</v>
      </c>
      <c r="G380" s="3" t="s">
        <v>632</v>
      </c>
    </row>
    <row r="381" spans="1:7" x14ac:dyDescent="0.2">
      <c r="A381" s="7" t="s">
        <v>769</v>
      </c>
      <c r="B381" s="14">
        <v>50.68</v>
      </c>
      <c r="C381" s="14">
        <v>6.19</v>
      </c>
      <c r="D381" s="14">
        <v>39.6</v>
      </c>
      <c r="E381" s="14">
        <v>2.77</v>
      </c>
      <c r="F381" s="16">
        <v>0.28000000000000003</v>
      </c>
      <c r="G381" s="3" t="s">
        <v>632</v>
      </c>
    </row>
    <row r="382" spans="1:7" x14ac:dyDescent="0.2">
      <c r="A382" s="7" t="s">
        <v>766</v>
      </c>
      <c r="B382" s="14">
        <v>49.74</v>
      </c>
      <c r="C382" s="14">
        <v>6.18</v>
      </c>
      <c r="D382" s="14">
        <v>42.77</v>
      </c>
      <c r="E382" s="14">
        <v>0.73</v>
      </c>
      <c r="F382" s="16">
        <v>0.16</v>
      </c>
      <c r="G382" s="3" t="s">
        <v>632</v>
      </c>
    </row>
    <row r="383" spans="1:7" x14ac:dyDescent="0.2">
      <c r="A383" s="7" t="s">
        <v>189</v>
      </c>
      <c r="B383" s="14">
        <v>54.07</v>
      </c>
      <c r="C383" s="14">
        <v>6.82</v>
      </c>
      <c r="D383" s="14">
        <v>35.979999999999997</v>
      </c>
      <c r="E383" s="14">
        <v>2.4300000000000002</v>
      </c>
      <c r="F383" s="16">
        <v>0.42</v>
      </c>
      <c r="G383" s="3" t="s">
        <v>632</v>
      </c>
    </row>
    <row r="384" spans="1:7" x14ac:dyDescent="0.2">
      <c r="A384" s="7" t="s">
        <v>189</v>
      </c>
      <c r="B384" s="14">
        <v>53.97</v>
      </c>
      <c r="C384" s="14">
        <v>6.57</v>
      </c>
      <c r="D384" s="14">
        <v>36.06</v>
      </c>
      <c r="E384" s="14">
        <v>1.99</v>
      </c>
      <c r="F384" s="16">
        <v>0.71</v>
      </c>
      <c r="G384" s="3" t="s">
        <v>632</v>
      </c>
    </row>
    <row r="385" spans="1:7" x14ac:dyDescent="0.2">
      <c r="A385" s="7" t="s">
        <v>189</v>
      </c>
      <c r="B385" s="14">
        <v>53.58</v>
      </c>
      <c r="C385" s="14">
        <v>7.32</v>
      </c>
      <c r="D385" s="14">
        <v>32.86</v>
      </c>
      <c r="E385" s="14">
        <v>5.39</v>
      </c>
      <c r="F385" s="16">
        <v>0.82</v>
      </c>
      <c r="G385" s="3" t="s">
        <v>632</v>
      </c>
    </row>
    <row r="386" spans="1:7" x14ac:dyDescent="0.2">
      <c r="A386" s="7" t="s">
        <v>189</v>
      </c>
      <c r="B386" s="14">
        <v>49.47</v>
      </c>
      <c r="C386" s="14">
        <v>5.68</v>
      </c>
      <c r="D386" s="14">
        <v>41.87</v>
      </c>
      <c r="E386" s="14">
        <v>1.55</v>
      </c>
      <c r="F386" s="16">
        <v>0.33</v>
      </c>
      <c r="G386" s="3" t="s">
        <v>632</v>
      </c>
    </row>
    <row r="387" spans="1:7" x14ac:dyDescent="0.2">
      <c r="A387" s="7" t="s">
        <v>770</v>
      </c>
      <c r="B387" s="14">
        <v>49.52</v>
      </c>
      <c r="C387" s="14">
        <v>6.07</v>
      </c>
      <c r="D387" s="14">
        <v>44.11</v>
      </c>
      <c r="E387" s="14">
        <v>0.08</v>
      </c>
      <c r="F387" s="14">
        <v>0.22</v>
      </c>
      <c r="G387" s="3" t="s">
        <v>632</v>
      </c>
    </row>
    <row r="388" spans="1:7" x14ac:dyDescent="0.2">
      <c r="A388" s="7" t="s">
        <v>194</v>
      </c>
      <c r="B388" s="14">
        <v>48.09</v>
      </c>
      <c r="C388" s="14">
        <v>5.86</v>
      </c>
      <c r="D388" s="14">
        <v>43.64</v>
      </c>
      <c r="E388" s="14">
        <v>1.69</v>
      </c>
      <c r="F388" s="16">
        <v>0.14000000000000001</v>
      </c>
      <c r="G388" s="3" t="s">
        <v>632</v>
      </c>
    </row>
    <row r="389" spans="1:7" x14ac:dyDescent="0.2">
      <c r="A389" s="7" t="s">
        <v>194</v>
      </c>
      <c r="B389" s="14">
        <v>49.15</v>
      </c>
      <c r="C389" s="14">
        <v>6.23</v>
      </c>
      <c r="D389" s="14">
        <v>42.13</v>
      </c>
      <c r="E389" s="14">
        <v>1.59</v>
      </c>
      <c r="F389" s="16">
        <v>0.13</v>
      </c>
      <c r="G389" s="3" t="s">
        <v>632</v>
      </c>
    </row>
    <row r="390" spans="1:7" x14ac:dyDescent="0.2">
      <c r="A390" s="7" t="s">
        <v>194</v>
      </c>
      <c r="B390" s="14">
        <v>47.02</v>
      </c>
      <c r="C390" s="14">
        <v>6.39</v>
      </c>
      <c r="D390" s="14">
        <v>44.58</v>
      </c>
      <c r="E390" s="14">
        <v>1.07</v>
      </c>
      <c r="F390" s="16">
        <v>0.22</v>
      </c>
      <c r="G390" s="3" t="s">
        <v>632</v>
      </c>
    </row>
    <row r="391" spans="1:7" x14ac:dyDescent="0.2">
      <c r="A391" s="7" t="s">
        <v>194</v>
      </c>
      <c r="B391" s="14">
        <v>48.47</v>
      </c>
      <c r="C391" s="14">
        <v>5.63</v>
      </c>
      <c r="D391" s="14">
        <v>44.55</v>
      </c>
      <c r="E391" s="14">
        <v>0.86</v>
      </c>
      <c r="F391" s="16">
        <v>0.13</v>
      </c>
      <c r="G391" s="3" t="s">
        <v>632</v>
      </c>
    </row>
    <row r="392" spans="1:7" x14ac:dyDescent="0.2">
      <c r="A392" s="7" t="s">
        <v>194</v>
      </c>
      <c r="B392" s="14">
        <v>47.78</v>
      </c>
      <c r="C392" s="14">
        <v>5.92</v>
      </c>
      <c r="D392" s="14">
        <v>44.94</v>
      </c>
      <c r="E392" s="14">
        <v>1.1200000000000001</v>
      </c>
      <c r="F392" s="16">
        <v>0.23</v>
      </c>
      <c r="G392" s="3" t="s">
        <v>632</v>
      </c>
    </row>
    <row r="393" spans="1:7" x14ac:dyDescent="0.2">
      <c r="A393" s="7" t="s">
        <v>194</v>
      </c>
      <c r="B393" s="14">
        <v>49.42</v>
      </c>
      <c r="C393" s="14">
        <v>4.62</v>
      </c>
      <c r="D393" s="14">
        <v>44.42</v>
      </c>
      <c r="E393" s="14">
        <v>0.77</v>
      </c>
      <c r="F393" s="16">
        <v>0.13</v>
      </c>
      <c r="G393" s="3" t="s">
        <v>632</v>
      </c>
    </row>
    <row r="394" spans="1:7" x14ac:dyDescent="0.2">
      <c r="A394" s="7" t="s">
        <v>194</v>
      </c>
      <c r="B394" s="14">
        <v>43.25</v>
      </c>
      <c r="C394" s="14">
        <v>5.62</v>
      </c>
      <c r="D394" s="14">
        <v>48.8</v>
      </c>
      <c r="E394" s="14">
        <v>2.11</v>
      </c>
      <c r="F394" s="16">
        <v>0.22</v>
      </c>
      <c r="G394" s="3" t="s">
        <v>632</v>
      </c>
    </row>
    <row r="395" spans="1:7" x14ac:dyDescent="0.2">
      <c r="A395" s="7" t="s">
        <v>194</v>
      </c>
      <c r="B395" s="14">
        <v>48.26</v>
      </c>
      <c r="C395" s="14">
        <v>5.35</v>
      </c>
      <c r="D395" s="14">
        <v>42.24</v>
      </c>
      <c r="E395" s="14">
        <v>0.81</v>
      </c>
      <c r="F395" s="16">
        <v>0.09</v>
      </c>
      <c r="G395" s="3" t="s">
        <v>632</v>
      </c>
    </row>
    <row r="396" spans="1:7" x14ac:dyDescent="0.2">
      <c r="A396" s="7" t="s">
        <v>194</v>
      </c>
      <c r="B396" s="14">
        <v>48.72</v>
      </c>
      <c r="C396" s="14">
        <v>6.03</v>
      </c>
      <c r="D396" s="14">
        <v>44.36</v>
      </c>
      <c r="E396" s="14">
        <v>0.77</v>
      </c>
      <c r="F396" s="16">
        <v>0.15</v>
      </c>
      <c r="G396" s="3" t="s">
        <v>632</v>
      </c>
    </row>
    <row r="397" spans="1:7" x14ac:dyDescent="0.2">
      <c r="A397" s="7" t="s">
        <v>194</v>
      </c>
      <c r="B397" s="14">
        <v>48.14</v>
      </c>
      <c r="C397" s="14">
        <v>6.27</v>
      </c>
      <c r="D397" s="14">
        <v>44.72</v>
      </c>
      <c r="E397" s="14">
        <v>0.73</v>
      </c>
      <c r="F397" s="16">
        <v>7.0000000000000007E-2</v>
      </c>
      <c r="G397" s="3" t="s">
        <v>632</v>
      </c>
    </row>
    <row r="398" spans="1:7" x14ac:dyDescent="0.2">
      <c r="A398" s="7" t="s">
        <v>194</v>
      </c>
      <c r="B398" s="14">
        <v>46.64</v>
      </c>
      <c r="C398" s="14">
        <v>5.9</v>
      </c>
      <c r="D398" s="14">
        <v>45.8</v>
      </c>
      <c r="E398" s="14">
        <v>0.64</v>
      </c>
      <c r="F398" s="16">
        <v>0.11</v>
      </c>
      <c r="G398" s="3" t="s">
        <v>632</v>
      </c>
    </row>
    <row r="399" spans="1:7" x14ac:dyDescent="0.2">
      <c r="A399" s="7" t="s">
        <v>197</v>
      </c>
      <c r="B399" s="14">
        <v>49.79</v>
      </c>
      <c r="C399" s="14">
        <v>5.54</v>
      </c>
      <c r="D399" s="14">
        <v>43.73</v>
      </c>
      <c r="E399" s="14">
        <v>0.48</v>
      </c>
      <c r="F399" s="16">
        <v>0.06</v>
      </c>
      <c r="G399" s="3" t="s">
        <v>632</v>
      </c>
    </row>
    <row r="400" spans="1:7" x14ac:dyDescent="0.2">
      <c r="A400" s="7" t="s">
        <v>197</v>
      </c>
      <c r="B400" s="14">
        <v>49.64</v>
      </c>
      <c r="C400" s="14">
        <v>5.85</v>
      </c>
      <c r="D400" s="14">
        <v>44.16</v>
      </c>
      <c r="E400" s="14">
        <v>0.25</v>
      </c>
      <c r="F400" s="16">
        <v>0.04</v>
      </c>
      <c r="G400" s="3" t="s">
        <v>632</v>
      </c>
    </row>
    <row r="401" spans="1:7" x14ac:dyDescent="0.2">
      <c r="A401" s="7" t="s">
        <v>197</v>
      </c>
      <c r="B401" s="14">
        <v>49.61</v>
      </c>
      <c r="C401" s="14">
        <v>6.39</v>
      </c>
      <c r="D401" s="14">
        <v>43.62</v>
      </c>
      <c r="E401" s="14">
        <v>0.28000000000000003</v>
      </c>
      <c r="F401" s="16">
        <v>0.1</v>
      </c>
      <c r="G401" s="3" t="s">
        <v>632</v>
      </c>
    </row>
    <row r="402" spans="1:7" x14ac:dyDescent="0.2">
      <c r="A402" s="7" t="s">
        <v>197</v>
      </c>
      <c r="B402" s="14">
        <v>48.93</v>
      </c>
      <c r="C402" s="14">
        <v>6.27</v>
      </c>
      <c r="D402" s="14">
        <v>44.1</v>
      </c>
      <c r="E402" s="14">
        <v>0.57999999999999996</v>
      </c>
      <c r="F402" s="16">
        <v>0.12</v>
      </c>
      <c r="G402" s="3" t="s">
        <v>632</v>
      </c>
    </row>
    <row r="403" spans="1:7" x14ac:dyDescent="0.2">
      <c r="A403" s="7" t="s">
        <v>197</v>
      </c>
      <c r="B403" s="14">
        <v>48.98</v>
      </c>
      <c r="C403" s="14">
        <v>6.23</v>
      </c>
      <c r="D403" s="14">
        <v>44.11</v>
      </c>
      <c r="E403" s="14">
        <v>0.56999999999999995</v>
      </c>
      <c r="F403" s="16">
        <v>0.11</v>
      </c>
      <c r="G403" s="3" t="s">
        <v>632</v>
      </c>
    </row>
    <row r="404" spans="1:7" x14ac:dyDescent="0.2">
      <c r="A404" s="7" t="s">
        <v>197</v>
      </c>
      <c r="B404" s="14">
        <v>48.57</v>
      </c>
      <c r="C404" s="14">
        <v>6.27</v>
      </c>
      <c r="D404" s="14">
        <v>44.6</v>
      </c>
      <c r="E404" s="14">
        <v>0.45</v>
      </c>
      <c r="F404" s="16">
        <v>0.1</v>
      </c>
      <c r="G404" s="3" t="s">
        <v>632</v>
      </c>
    </row>
    <row r="405" spans="1:7" x14ac:dyDescent="0.2">
      <c r="A405" s="7" t="s">
        <v>772</v>
      </c>
      <c r="B405" s="14">
        <v>49.47</v>
      </c>
      <c r="C405" s="14">
        <v>6.19</v>
      </c>
      <c r="D405" s="14">
        <v>43.63</v>
      </c>
      <c r="E405" s="14">
        <v>0.42</v>
      </c>
      <c r="F405" s="16">
        <v>0.28999999999999998</v>
      </c>
      <c r="G405" s="3" t="s">
        <v>632</v>
      </c>
    </row>
    <row r="406" spans="1:7" x14ac:dyDescent="0.2">
      <c r="A406" s="7" t="s">
        <v>773</v>
      </c>
      <c r="B406" s="14">
        <v>50.19</v>
      </c>
      <c r="C406" s="14">
        <v>5.17</v>
      </c>
      <c r="D406" s="14">
        <v>42.7</v>
      </c>
      <c r="E406" s="14">
        <v>1.45</v>
      </c>
      <c r="F406" s="16">
        <v>0.08</v>
      </c>
      <c r="G406" s="3" t="s">
        <v>632</v>
      </c>
    </row>
    <row r="407" spans="1:7" x14ac:dyDescent="0.2">
      <c r="A407" s="7" t="s">
        <v>773</v>
      </c>
      <c r="B407" s="14">
        <v>49.45</v>
      </c>
      <c r="C407" s="14">
        <v>4.8499999999999996</v>
      </c>
      <c r="D407" s="14">
        <v>44.97</v>
      </c>
      <c r="E407" s="14">
        <v>0.36</v>
      </c>
      <c r="F407" s="16">
        <v>0.02</v>
      </c>
      <c r="G407" s="3" t="s">
        <v>632</v>
      </c>
    </row>
    <row r="408" spans="1:7" x14ac:dyDescent="0.2">
      <c r="A408" s="7" t="s">
        <v>773</v>
      </c>
      <c r="B408" s="14">
        <v>48.52</v>
      </c>
      <c r="C408" s="14">
        <v>6</v>
      </c>
      <c r="D408" s="14">
        <v>44.49</v>
      </c>
      <c r="E408" s="14">
        <v>0.8</v>
      </c>
      <c r="F408" s="16">
        <v>0.05</v>
      </c>
      <c r="G408" s="3" t="s">
        <v>632</v>
      </c>
    </row>
    <row r="409" spans="1:7" x14ac:dyDescent="0.2">
      <c r="A409" s="7" t="s">
        <v>773</v>
      </c>
      <c r="B409" s="14">
        <v>48.78</v>
      </c>
      <c r="C409" s="14">
        <v>5.87</v>
      </c>
      <c r="D409" s="14">
        <v>43.81</v>
      </c>
      <c r="E409" s="14">
        <v>1.17</v>
      </c>
      <c r="F409" s="16">
        <v>0.8</v>
      </c>
      <c r="G409" s="3" t="s">
        <v>632</v>
      </c>
    </row>
    <row r="410" spans="1:7" x14ac:dyDescent="0.2">
      <c r="A410" s="7" t="s">
        <v>773</v>
      </c>
      <c r="B410" s="14">
        <v>49.09</v>
      </c>
      <c r="C410" s="14">
        <v>5.9</v>
      </c>
      <c r="D410" s="14">
        <v>43.48</v>
      </c>
      <c r="E410" s="14">
        <v>1.18</v>
      </c>
      <c r="F410" s="16">
        <v>0.7</v>
      </c>
      <c r="G410" s="3" t="s">
        <v>632</v>
      </c>
    </row>
    <row r="411" spans="1:7" x14ac:dyDescent="0.2">
      <c r="A411" s="7" t="s">
        <v>773</v>
      </c>
      <c r="B411" s="14">
        <v>47.7</v>
      </c>
      <c r="C411" s="14">
        <v>6.1</v>
      </c>
      <c r="D411" s="14">
        <v>44.37</v>
      </c>
      <c r="E411" s="14">
        <v>1.34</v>
      </c>
      <c r="F411" s="16">
        <v>0.06</v>
      </c>
      <c r="G411" s="3" t="s">
        <v>632</v>
      </c>
    </row>
    <row r="412" spans="1:7" x14ac:dyDescent="0.2">
      <c r="A412" s="7" t="s">
        <v>773</v>
      </c>
      <c r="B412" s="14">
        <v>51.46</v>
      </c>
      <c r="C412" s="14">
        <v>5.71</v>
      </c>
      <c r="D412" s="14">
        <v>41.42</v>
      </c>
      <c r="E412" s="14">
        <v>1.01</v>
      </c>
      <c r="F412" s="16">
        <v>0.08</v>
      </c>
      <c r="G412" s="3" t="s">
        <v>632</v>
      </c>
    </row>
    <row r="413" spans="1:7" x14ac:dyDescent="0.2">
      <c r="A413" s="7" t="s">
        <v>773</v>
      </c>
      <c r="B413" s="14">
        <v>49.65</v>
      </c>
      <c r="C413" s="14">
        <v>6.09</v>
      </c>
      <c r="D413" s="14">
        <v>43.74</v>
      </c>
      <c r="E413" s="14">
        <v>0.42</v>
      </c>
      <c r="F413" s="16">
        <v>0.09</v>
      </c>
      <c r="G413" s="3" t="s">
        <v>632</v>
      </c>
    </row>
    <row r="414" spans="1:7" x14ac:dyDescent="0.2">
      <c r="A414" s="7" t="s">
        <v>565</v>
      </c>
      <c r="B414" s="14">
        <v>49.91</v>
      </c>
      <c r="C414" s="14">
        <v>5.52</v>
      </c>
      <c r="D414" s="14">
        <v>43.45</v>
      </c>
      <c r="E414" s="14">
        <v>0.34</v>
      </c>
      <c r="F414" s="16">
        <v>0.03</v>
      </c>
      <c r="G414" s="3" t="s">
        <v>632</v>
      </c>
    </row>
    <row r="415" spans="1:7" x14ac:dyDescent="0.2">
      <c r="A415" s="7" t="s">
        <v>565</v>
      </c>
      <c r="B415" s="14">
        <v>48.1</v>
      </c>
      <c r="C415" s="14">
        <v>5.66</v>
      </c>
      <c r="D415" s="14">
        <v>44.13</v>
      </c>
      <c r="E415" s="14">
        <v>1.1100000000000001</v>
      </c>
      <c r="F415" s="16">
        <v>0.12</v>
      </c>
      <c r="G415" s="3" t="s">
        <v>632</v>
      </c>
    </row>
    <row r="416" spans="1:7" x14ac:dyDescent="0.2">
      <c r="A416" s="7" t="s">
        <v>565</v>
      </c>
      <c r="B416" s="14">
        <v>53.12</v>
      </c>
      <c r="C416" s="14">
        <v>6.26</v>
      </c>
      <c r="D416" s="14">
        <v>37.65</v>
      </c>
      <c r="E416" s="14">
        <v>2.15</v>
      </c>
      <c r="F416" s="16">
        <v>0.24</v>
      </c>
      <c r="G416" s="3" t="s">
        <v>632</v>
      </c>
    </row>
    <row r="417" spans="1:7" x14ac:dyDescent="0.2">
      <c r="A417" s="7" t="s">
        <v>565</v>
      </c>
      <c r="B417" s="14">
        <v>49.87</v>
      </c>
      <c r="C417" s="14">
        <v>5.56</v>
      </c>
      <c r="D417" s="14">
        <v>43.04</v>
      </c>
      <c r="E417" s="14">
        <v>1.38</v>
      </c>
      <c r="F417" s="16">
        <v>0.11</v>
      </c>
      <c r="G417" s="3" t="s">
        <v>632</v>
      </c>
    </row>
    <row r="418" spans="1:7" x14ac:dyDescent="0.2">
      <c r="A418" s="7" t="s">
        <v>228</v>
      </c>
      <c r="B418" s="14">
        <v>48.46</v>
      </c>
      <c r="C418" s="14">
        <v>5.79</v>
      </c>
      <c r="D418" s="14">
        <v>43.64</v>
      </c>
      <c r="E418" s="14">
        <v>1.74</v>
      </c>
      <c r="F418" s="16">
        <v>0.11</v>
      </c>
      <c r="G418" s="3" t="s">
        <v>632</v>
      </c>
    </row>
    <row r="419" spans="1:7" x14ac:dyDescent="0.2">
      <c r="A419" s="7" t="s">
        <v>228</v>
      </c>
      <c r="B419" s="14">
        <v>48.83</v>
      </c>
      <c r="C419" s="14">
        <v>5.7</v>
      </c>
      <c r="D419" s="14">
        <v>43.67</v>
      </c>
      <c r="E419" s="14">
        <v>1.32</v>
      </c>
      <c r="F419" s="16">
        <v>0.09</v>
      </c>
      <c r="G419" s="3" t="s">
        <v>632</v>
      </c>
    </row>
    <row r="420" spans="1:7" x14ac:dyDescent="0.2">
      <c r="A420" s="7" t="s">
        <v>228</v>
      </c>
      <c r="B420" s="14">
        <v>52.12</v>
      </c>
      <c r="C420" s="14">
        <v>5.48</v>
      </c>
      <c r="D420" s="14">
        <v>41.36</v>
      </c>
      <c r="E420" s="14">
        <v>0.51</v>
      </c>
      <c r="F420" s="16">
        <v>0.08</v>
      </c>
      <c r="G420" s="3" t="s">
        <v>632</v>
      </c>
    </row>
    <row r="421" spans="1:7" x14ac:dyDescent="0.2">
      <c r="A421" s="7" t="s">
        <v>228</v>
      </c>
      <c r="B421" s="14">
        <v>48.46</v>
      </c>
      <c r="C421" s="14">
        <v>5.8</v>
      </c>
      <c r="D421" s="14">
        <v>43.73</v>
      </c>
      <c r="E421" s="14">
        <v>1.62</v>
      </c>
      <c r="F421" s="16">
        <v>0.12</v>
      </c>
      <c r="G421" s="3" t="s">
        <v>632</v>
      </c>
    </row>
    <row r="422" spans="1:7" x14ac:dyDescent="0.2">
      <c r="A422" s="7" t="s">
        <v>228</v>
      </c>
      <c r="B422" s="14">
        <v>49.71</v>
      </c>
      <c r="C422" s="14">
        <v>5.83</v>
      </c>
      <c r="D422" s="14">
        <v>44.09</v>
      </c>
      <c r="E422" s="14">
        <v>0.28999999999999998</v>
      </c>
      <c r="F422" s="16">
        <v>0.03</v>
      </c>
      <c r="G422" s="3" t="s">
        <v>632</v>
      </c>
    </row>
    <row r="423" spans="1:7" x14ac:dyDescent="0.2">
      <c r="A423" s="7" t="s">
        <v>228</v>
      </c>
      <c r="B423" s="14">
        <v>49.99</v>
      </c>
      <c r="C423" s="14">
        <v>5.53</v>
      </c>
      <c r="D423" s="14">
        <v>43.48</v>
      </c>
      <c r="E423" s="14">
        <v>0.49</v>
      </c>
      <c r="F423" s="16">
        <v>0.08</v>
      </c>
      <c r="G423" s="3" t="s">
        <v>632</v>
      </c>
    </row>
    <row r="424" spans="1:7" x14ac:dyDescent="0.2">
      <c r="A424" s="7" t="s">
        <v>228</v>
      </c>
      <c r="B424" s="14">
        <v>50.34</v>
      </c>
      <c r="C424" s="14">
        <v>5.57</v>
      </c>
      <c r="D424" s="14">
        <v>42.94</v>
      </c>
      <c r="E424" s="14">
        <v>0.4</v>
      </c>
      <c r="F424" s="16">
        <v>0.06</v>
      </c>
      <c r="G424" s="3" t="s">
        <v>632</v>
      </c>
    </row>
    <row r="425" spans="1:7" x14ac:dyDescent="0.2">
      <c r="A425" s="7" t="s">
        <v>228</v>
      </c>
      <c r="B425" s="14">
        <v>49.79</v>
      </c>
      <c r="C425" s="14">
        <v>5.61</v>
      </c>
      <c r="D425" s="14">
        <v>43.53</v>
      </c>
      <c r="E425" s="14">
        <v>0.55000000000000004</v>
      </c>
      <c r="F425" s="16">
        <v>0.06</v>
      </c>
      <c r="G425" s="3" t="s">
        <v>632</v>
      </c>
    </row>
    <row r="426" spans="1:7" x14ac:dyDescent="0.2">
      <c r="A426" s="7" t="s">
        <v>228</v>
      </c>
      <c r="B426" s="14">
        <v>49.03</v>
      </c>
      <c r="C426" s="14">
        <v>3.2</v>
      </c>
      <c r="D426" s="14">
        <v>47.02</v>
      </c>
      <c r="E426" s="14">
        <v>0.67</v>
      </c>
      <c r="F426" s="16">
        <v>0.08</v>
      </c>
      <c r="G426" s="3" t="s">
        <v>632</v>
      </c>
    </row>
    <row r="427" spans="1:7" x14ac:dyDescent="0.2">
      <c r="A427" s="7" t="s">
        <v>228</v>
      </c>
      <c r="B427" s="14">
        <v>48.24</v>
      </c>
      <c r="C427" s="14">
        <v>6.07</v>
      </c>
      <c r="D427" s="14">
        <v>44.36</v>
      </c>
      <c r="E427" s="14">
        <v>0.8</v>
      </c>
      <c r="F427" s="16">
        <v>0.25</v>
      </c>
      <c r="G427" s="3" t="s">
        <v>632</v>
      </c>
    </row>
    <row r="428" spans="1:7" x14ac:dyDescent="0.2">
      <c r="A428" s="7" t="s">
        <v>228</v>
      </c>
      <c r="B428" s="14">
        <v>48.18</v>
      </c>
      <c r="C428" s="14">
        <v>6.18</v>
      </c>
      <c r="D428" s="14">
        <v>44.98</v>
      </c>
      <c r="E428" s="14">
        <v>0.54</v>
      </c>
      <c r="F428" s="16">
        <v>0.11</v>
      </c>
      <c r="G428" s="3" t="s">
        <v>632</v>
      </c>
    </row>
    <row r="429" spans="1:7" x14ac:dyDescent="0.2">
      <c r="A429" s="7" t="s">
        <v>228</v>
      </c>
      <c r="B429" s="14">
        <v>49.09</v>
      </c>
      <c r="C429" s="14">
        <v>6.3</v>
      </c>
      <c r="D429" s="14">
        <v>43.86</v>
      </c>
      <c r="E429" s="14">
        <v>0.64</v>
      </c>
      <c r="F429" s="16">
        <v>0.11</v>
      </c>
      <c r="G429" s="3" t="s">
        <v>632</v>
      </c>
    </row>
    <row r="430" spans="1:7" x14ac:dyDescent="0.2">
      <c r="A430" s="7" t="s">
        <v>228</v>
      </c>
      <c r="B430" s="14">
        <v>49.21</v>
      </c>
      <c r="C430" s="14">
        <v>5.99</v>
      </c>
      <c r="D430" s="14">
        <v>43.93</v>
      </c>
      <c r="E430" s="14">
        <v>0.39</v>
      </c>
      <c r="F430" s="16">
        <v>0.23</v>
      </c>
      <c r="G430" s="3" t="s">
        <v>632</v>
      </c>
    </row>
    <row r="431" spans="1:7" x14ac:dyDescent="0.2">
      <c r="A431" s="7" t="s">
        <v>228</v>
      </c>
      <c r="B431" s="14">
        <v>47.42</v>
      </c>
      <c r="C431" s="14">
        <v>5.76</v>
      </c>
      <c r="D431" s="14">
        <v>43.56</v>
      </c>
      <c r="E431" s="14">
        <v>0.63</v>
      </c>
      <c r="F431" s="16">
        <v>0.39</v>
      </c>
      <c r="G431" s="3" t="s">
        <v>632</v>
      </c>
    </row>
    <row r="432" spans="1:7" x14ac:dyDescent="0.2">
      <c r="A432" s="7" t="s">
        <v>228</v>
      </c>
      <c r="B432" s="14">
        <v>48.84</v>
      </c>
      <c r="C432" s="14">
        <v>5.83</v>
      </c>
      <c r="D432" s="14">
        <v>43.92</v>
      </c>
      <c r="E432" s="14">
        <v>0.96</v>
      </c>
      <c r="F432" s="16">
        <v>0.21</v>
      </c>
      <c r="G432" s="3" t="s">
        <v>632</v>
      </c>
    </row>
    <row r="433" spans="1:7" x14ac:dyDescent="0.2">
      <c r="A433" s="7" t="s">
        <v>228</v>
      </c>
      <c r="B433" s="14">
        <v>47.43</v>
      </c>
      <c r="C433" s="14">
        <v>5.65</v>
      </c>
      <c r="D433" s="14">
        <v>43.74</v>
      </c>
      <c r="E433" s="14">
        <v>0.59</v>
      </c>
      <c r="F433" s="16">
        <v>0.32</v>
      </c>
      <c r="G433" s="3" t="s">
        <v>632</v>
      </c>
    </row>
    <row r="434" spans="1:7" x14ac:dyDescent="0.2">
      <c r="A434" s="7" t="s">
        <v>228</v>
      </c>
      <c r="B434" s="14">
        <v>49.63</v>
      </c>
      <c r="C434" s="14">
        <v>6.08</v>
      </c>
      <c r="D434" s="14">
        <v>43.15</v>
      </c>
      <c r="E434" s="14">
        <v>0.75</v>
      </c>
      <c r="F434" s="16">
        <v>0.12</v>
      </c>
      <c r="G434" s="3" t="s">
        <v>632</v>
      </c>
    </row>
    <row r="435" spans="1:7" x14ac:dyDescent="0.2">
      <c r="A435" s="7" t="s">
        <v>228</v>
      </c>
      <c r="B435" s="14">
        <v>49.47</v>
      </c>
      <c r="C435" s="14">
        <v>6.1</v>
      </c>
      <c r="D435" s="14">
        <v>43.55</v>
      </c>
      <c r="E435" s="14">
        <v>0.6</v>
      </c>
      <c r="F435" s="16">
        <v>0.1</v>
      </c>
      <c r="G435" s="3" t="s">
        <v>632</v>
      </c>
    </row>
    <row r="436" spans="1:7" x14ac:dyDescent="0.2">
      <c r="A436" s="7" t="s">
        <v>228</v>
      </c>
      <c r="B436" s="14">
        <v>47.59</v>
      </c>
      <c r="C436" s="14">
        <v>5.98</v>
      </c>
      <c r="D436" s="14">
        <v>45.71</v>
      </c>
      <c r="E436" s="14">
        <v>0.56999999999999995</v>
      </c>
      <c r="F436" s="16">
        <v>0.12</v>
      </c>
      <c r="G436" s="3" t="s">
        <v>632</v>
      </c>
    </row>
    <row r="437" spans="1:7" x14ac:dyDescent="0.2">
      <c r="A437" s="7" t="s">
        <v>228</v>
      </c>
      <c r="B437" s="14">
        <v>50.43</v>
      </c>
      <c r="C437" s="14">
        <v>6.2</v>
      </c>
      <c r="D437" s="14">
        <v>42.26</v>
      </c>
      <c r="E437" s="14">
        <v>0.75</v>
      </c>
      <c r="F437" s="16">
        <v>0.18</v>
      </c>
      <c r="G437" s="3" t="s">
        <v>632</v>
      </c>
    </row>
    <row r="438" spans="1:7" x14ac:dyDescent="0.2">
      <c r="A438" s="7" t="s">
        <v>228</v>
      </c>
      <c r="B438" s="14">
        <v>49.47</v>
      </c>
      <c r="C438" s="14">
        <v>6.1</v>
      </c>
      <c r="D438" s="14">
        <v>43.54</v>
      </c>
      <c r="E438" s="14">
        <v>0.61</v>
      </c>
      <c r="F438" s="16">
        <v>0.09</v>
      </c>
      <c r="G438" s="3" t="s">
        <v>632</v>
      </c>
    </row>
    <row r="439" spans="1:7" x14ac:dyDescent="0.2">
      <c r="A439" s="7" t="s">
        <v>228</v>
      </c>
      <c r="B439" s="14">
        <v>49.08</v>
      </c>
      <c r="C439" s="14">
        <v>5.95</v>
      </c>
      <c r="D439" s="14">
        <v>44.18</v>
      </c>
      <c r="E439" s="14">
        <v>0.45</v>
      </c>
      <c r="F439" s="16">
        <v>0.2</v>
      </c>
      <c r="G439" s="3" t="s">
        <v>632</v>
      </c>
    </row>
    <row r="440" spans="1:7" x14ac:dyDescent="0.2">
      <c r="A440" s="7" t="s">
        <v>228</v>
      </c>
      <c r="B440" s="14">
        <v>48.31</v>
      </c>
      <c r="C440" s="14">
        <v>5.87</v>
      </c>
      <c r="D440" s="14">
        <v>44.92</v>
      </c>
      <c r="E440" s="14">
        <v>0.47</v>
      </c>
      <c r="F440" s="16">
        <v>0.17</v>
      </c>
      <c r="G440" s="3" t="s">
        <v>632</v>
      </c>
    </row>
    <row r="441" spans="1:7" x14ac:dyDescent="0.2">
      <c r="A441" s="7" t="s">
        <v>228</v>
      </c>
      <c r="B441" s="14">
        <v>49.09</v>
      </c>
      <c r="C441" s="14">
        <v>5.96</v>
      </c>
      <c r="D441" s="14">
        <v>44.01</v>
      </c>
      <c r="E441" s="14">
        <v>0.53</v>
      </c>
      <c r="F441" s="16">
        <v>0.09</v>
      </c>
      <c r="G441" s="3" t="s">
        <v>632</v>
      </c>
    </row>
    <row r="442" spans="1:7" x14ac:dyDescent="0.2">
      <c r="A442" s="7" t="s">
        <v>228</v>
      </c>
      <c r="B442" s="14">
        <v>47.42</v>
      </c>
      <c r="C442" s="14">
        <v>5.49</v>
      </c>
      <c r="D442" s="14">
        <v>43.25</v>
      </c>
      <c r="E442" s="14">
        <v>0.67</v>
      </c>
      <c r="F442" s="16">
        <v>0.12</v>
      </c>
      <c r="G442" s="3" t="s">
        <v>632</v>
      </c>
    </row>
    <row r="443" spans="1:7" x14ac:dyDescent="0.2">
      <c r="A443" s="7" t="s">
        <v>228</v>
      </c>
      <c r="B443" s="14">
        <v>47.61</v>
      </c>
      <c r="C443" s="14">
        <v>6.06</v>
      </c>
      <c r="D443" s="14">
        <v>45.27</v>
      </c>
      <c r="E443" s="14">
        <v>0.85</v>
      </c>
      <c r="F443" s="16">
        <v>0.1</v>
      </c>
      <c r="G443" s="3" t="s">
        <v>632</v>
      </c>
    </row>
    <row r="444" spans="1:7" x14ac:dyDescent="0.2">
      <c r="A444" s="7" t="s">
        <v>228</v>
      </c>
      <c r="B444" s="14">
        <v>48.9</v>
      </c>
      <c r="C444" s="14">
        <v>5.7</v>
      </c>
      <c r="D444" s="14">
        <v>44.5</v>
      </c>
      <c r="E444" s="14">
        <v>0.7</v>
      </c>
      <c r="F444" s="16">
        <v>0.12</v>
      </c>
      <c r="G444" s="3" t="s">
        <v>632</v>
      </c>
    </row>
    <row r="445" spans="1:7" x14ac:dyDescent="0.2">
      <c r="A445" s="7" t="s">
        <v>228</v>
      </c>
      <c r="B445" s="14">
        <v>47.24</v>
      </c>
      <c r="C445" s="14">
        <v>5.49</v>
      </c>
      <c r="D445" s="14">
        <v>45.51</v>
      </c>
      <c r="E445" s="14">
        <v>0.85</v>
      </c>
      <c r="F445" s="16">
        <v>0.46</v>
      </c>
      <c r="G445" s="3" t="s">
        <v>632</v>
      </c>
    </row>
    <row r="446" spans="1:7" x14ac:dyDescent="0.2">
      <c r="A446" s="7" t="s">
        <v>228</v>
      </c>
      <c r="B446" s="14">
        <v>49.7</v>
      </c>
      <c r="C446" s="14">
        <v>6.1</v>
      </c>
      <c r="D446" s="14">
        <v>42.4</v>
      </c>
      <c r="E446" s="14">
        <v>0.5</v>
      </c>
      <c r="F446" s="16">
        <v>0.2</v>
      </c>
      <c r="G446" s="3" t="s">
        <v>632</v>
      </c>
    </row>
    <row r="447" spans="1:7" x14ac:dyDescent="0.2">
      <c r="A447" s="7" t="s">
        <v>228</v>
      </c>
      <c r="B447" s="14">
        <v>47.76</v>
      </c>
      <c r="C447" s="14">
        <v>5.75</v>
      </c>
      <c r="D447" s="14">
        <v>47.2</v>
      </c>
      <c r="E447" s="14">
        <v>0.46</v>
      </c>
      <c r="F447" s="16">
        <v>0.12</v>
      </c>
      <c r="G447" s="3" t="s">
        <v>632</v>
      </c>
    </row>
    <row r="448" spans="1:7" x14ac:dyDescent="0.2">
      <c r="A448" s="7" t="s">
        <v>228</v>
      </c>
      <c r="B448" s="14">
        <v>49.64</v>
      </c>
      <c r="C448" s="14">
        <v>6.16</v>
      </c>
      <c r="D448" s="14">
        <v>43.54</v>
      </c>
      <c r="E448" s="14">
        <v>0.61</v>
      </c>
      <c r="F448" s="16">
        <v>7.0000000000000007E-2</v>
      </c>
      <c r="G448" s="3" t="s">
        <v>632</v>
      </c>
    </row>
    <row r="449" spans="1:7" x14ac:dyDescent="0.2">
      <c r="A449" s="7" t="s">
        <v>228</v>
      </c>
      <c r="B449" s="14">
        <v>46.38</v>
      </c>
      <c r="C449" s="14">
        <v>6.39</v>
      </c>
      <c r="D449" s="14">
        <v>47.25</v>
      </c>
      <c r="E449" s="14">
        <v>0.37</v>
      </c>
      <c r="F449" s="16">
        <v>7.0000000000000007E-2</v>
      </c>
      <c r="G449" s="3" t="s">
        <v>632</v>
      </c>
    </row>
    <row r="450" spans="1:7" x14ac:dyDescent="0.2">
      <c r="A450" s="7" t="s">
        <v>228</v>
      </c>
      <c r="B450" s="14">
        <v>54.4</v>
      </c>
      <c r="C450" s="14">
        <v>6.94</v>
      </c>
      <c r="D450" s="14">
        <v>37.909999999999997</v>
      </c>
      <c r="E450" s="14">
        <v>0.76</v>
      </c>
      <c r="F450" s="16">
        <v>0.12</v>
      </c>
      <c r="G450" s="3" t="s">
        <v>632</v>
      </c>
    </row>
    <row r="451" spans="1:7" x14ac:dyDescent="0.2">
      <c r="A451" s="7" t="s">
        <v>228</v>
      </c>
      <c r="B451" s="14">
        <v>51.01</v>
      </c>
      <c r="C451" s="14">
        <v>5.92</v>
      </c>
      <c r="D451" s="14">
        <v>42.14</v>
      </c>
      <c r="E451" s="14">
        <v>0.74</v>
      </c>
      <c r="F451" s="16">
        <v>0.19</v>
      </c>
      <c r="G451" s="3" t="s">
        <v>632</v>
      </c>
    </row>
    <row r="452" spans="1:7" x14ac:dyDescent="0.2">
      <c r="A452" s="7" t="s">
        <v>228</v>
      </c>
      <c r="B452" s="14">
        <v>49.11</v>
      </c>
      <c r="C452" s="14">
        <v>6.28</v>
      </c>
      <c r="D452" s="14">
        <v>43.77</v>
      </c>
      <c r="E452" s="14">
        <v>0.76</v>
      </c>
      <c r="F452" s="16">
        <v>0.13</v>
      </c>
      <c r="G452" s="3" t="s">
        <v>632</v>
      </c>
    </row>
    <row r="453" spans="1:7" x14ac:dyDescent="0.2">
      <c r="A453" s="7" t="s">
        <v>228</v>
      </c>
      <c r="B453" s="14">
        <v>47.83</v>
      </c>
      <c r="C453" s="14">
        <v>6.24</v>
      </c>
      <c r="D453" s="14">
        <v>43.03</v>
      </c>
      <c r="E453" s="14">
        <v>0.45</v>
      </c>
      <c r="F453" s="16">
        <v>0.09</v>
      </c>
      <c r="G453" s="3" t="s">
        <v>632</v>
      </c>
    </row>
    <row r="454" spans="1:7" x14ac:dyDescent="0.2">
      <c r="A454" s="7" t="s">
        <v>228</v>
      </c>
      <c r="B454" s="14">
        <v>47.77</v>
      </c>
      <c r="C454" s="14">
        <v>6.24</v>
      </c>
      <c r="D454" s="14">
        <v>44.77</v>
      </c>
      <c r="E454" s="14">
        <v>0.45</v>
      </c>
      <c r="F454" s="16">
        <v>7.0000000000000007E-2</v>
      </c>
      <c r="G454" s="3" t="s">
        <v>632</v>
      </c>
    </row>
    <row r="455" spans="1:7" x14ac:dyDescent="0.2">
      <c r="A455" s="7" t="s">
        <v>228</v>
      </c>
      <c r="B455" s="14">
        <v>49.3</v>
      </c>
      <c r="C455" s="14">
        <v>6.42</v>
      </c>
      <c r="D455" s="14">
        <v>43.2</v>
      </c>
      <c r="E455" s="14">
        <v>0.48</v>
      </c>
      <c r="F455" s="16">
        <v>0.17</v>
      </c>
      <c r="G455" s="3" t="s">
        <v>632</v>
      </c>
    </row>
    <row r="456" spans="1:7" x14ac:dyDescent="0.2">
      <c r="A456" s="7" t="s">
        <v>228</v>
      </c>
      <c r="B456" s="14">
        <v>49.35</v>
      </c>
      <c r="C456" s="14">
        <v>6.42</v>
      </c>
      <c r="D456" s="14">
        <v>43.14</v>
      </c>
      <c r="E456" s="14">
        <v>0.48</v>
      </c>
      <c r="F456" s="16">
        <v>0.17</v>
      </c>
      <c r="G456" s="3" t="s">
        <v>632</v>
      </c>
    </row>
    <row r="457" spans="1:7" x14ac:dyDescent="0.2">
      <c r="A457" s="7" t="s">
        <v>228</v>
      </c>
      <c r="B457" s="14">
        <v>49.09</v>
      </c>
      <c r="C457" s="14">
        <v>6.39</v>
      </c>
      <c r="D457" s="14">
        <v>43.44</v>
      </c>
      <c r="E457" s="14">
        <v>0.48</v>
      </c>
      <c r="F457" s="16">
        <v>0.17</v>
      </c>
      <c r="G457" s="3" t="s">
        <v>632</v>
      </c>
    </row>
    <row r="458" spans="1:7" x14ac:dyDescent="0.2">
      <c r="A458" s="7" t="s">
        <v>774</v>
      </c>
      <c r="B458" s="14">
        <v>52.12</v>
      </c>
      <c r="C458" s="14">
        <v>5.83</v>
      </c>
      <c r="D458" s="14">
        <v>41.43</v>
      </c>
      <c r="E458" s="14">
        <v>0.56999999999999995</v>
      </c>
      <c r="F458" s="16">
        <v>0.03</v>
      </c>
      <c r="G458" s="3" t="s">
        <v>632</v>
      </c>
    </row>
    <row r="459" spans="1:7" x14ac:dyDescent="0.2">
      <c r="A459" s="7" t="s">
        <v>774</v>
      </c>
      <c r="B459" s="14">
        <v>56.4</v>
      </c>
      <c r="C459" s="14">
        <v>6.45</v>
      </c>
      <c r="D459" s="14">
        <v>36.65</v>
      </c>
      <c r="E459" s="14">
        <v>0.45</v>
      </c>
      <c r="F459" s="16">
        <v>0.05</v>
      </c>
      <c r="G459" s="3" t="s">
        <v>632</v>
      </c>
    </row>
    <row r="460" spans="1:7" x14ac:dyDescent="0.2">
      <c r="A460" s="7" t="s">
        <v>775</v>
      </c>
      <c r="B460" s="14">
        <v>51.75</v>
      </c>
      <c r="C460" s="14">
        <v>5.97</v>
      </c>
      <c r="D460" s="14">
        <v>41.82</v>
      </c>
      <c r="E460" s="14">
        <v>0.43</v>
      </c>
      <c r="F460" s="16">
        <v>0.03</v>
      </c>
      <c r="G460" s="3" t="s">
        <v>632</v>
      </c>
    </row>
    <row r="461" spans="1:7" x14ac:dyDescent="0.2">
      <c r="A461" s="7" t="s">
        <v>776</v>
      </c>
      <c r="B461" s="14">
        <v>52.44</v>
      </c>
      <c r="C461" s="14">
        <v>6.07</v>
      </c>
      <c r="D461" s="14">
        <v>41.27</v>
      </c>
      <c r="E461" s="14">
        <v>0.11</v>
      </c>
      <c r="F461" s="16">
        <v>7.0000000000000007E-2</v>
      </c>
      <c r="G461" s="3" t="s">
        <v>632</v>
      </c>
    </row>
    <row r="462" spans="1:7" x14ac:dyDescent="0.2">
      <c r="A462" s="7" t="s">
        <v>776</v>
      </c>
      <c r="B462" s="14">
        <v>51.45</v>
      </c>
      <c r="C462" s="14">
        <v>6.28</v>
      </c>
      <c r="D462" s="14">
        <v>41.71</v>
      </c>
      <c r="E462" s="14">
        <v>0.43</v>
      </c>
      <c r="F462" s="16">
        <v>0.12</v>
      </c>
      <c r="G462" s="3" t="s">
        <v>632</v>
      </c>
    </row>
    <row r="463" spans="1:7" x14ac:dyDescent="0.2">
      <c r="A463" s="7" t="s">
        <v>776</v>
      </c>
      <c r="B463" s="14">
        <v>52.16</v>
      </c>
      <c r="C463" s="14">
        <v>5.74</v>
      </c>
      <c r="D463" s="14">
        <v>41.58</v>
      </c>
      <c r="E463" s="14">
        <v>0.44</v>
      </c>
      <c r="F463" s="16">
        <v>0.06</v>
      </c>
      <c r="G463" s="3" t="s">
        <v>632</v>
      </c>
    </row>
    <row r="464" spans="1:7" x14ac:dyDescent="0.2">
      <c r="A464" s="7" t="s">
        <v>776</v>
      </c>
      <c r="B464" s="14">
        <v>51.77</v>
      </c>
      <c r="C464" s="14">
        <v>5.67</v>
      </c>
      <c r="D464" s="14">
        <v>41.92</v>
      </c>
      <c r="E464" s="14">
        <v>0.53</v>
      </c>
      <c r="F464" s="16">
        <v>0.09</v>
      </c>
      <c r="G464" s="3" t="s">
        <v>632</v>
      </c>
    </row>
    <row r="465" spans="1:7" x14ac:dyDescent="0.2">
      <c r="A465" s="7" t="s">
        <v>776</v>
      </c>
      <c r="B465" s="14">
        <v>52.14</v>
      </c>
      <c r="C465" s="14">
        <v>6.08</v>
      </c>
      <c r="D465" s="14">
        <v>41.2</v>
      </c>
      <c r="E465" s="14">
        <v>0.53</v>
      </c>
      <c r="F465" s="16">
        <v>0.02</v>
      </c>
      <c r="G465" s="3" t="s">
        <v>632</v>
      </c>
    </row>
    <row r="466" spans="1:7" x14ac:dyDescent="0.2">
      <c r="A466" s="7" t="s">
        <v>777</v>
      </c>
      <c r="B466" s="14">
        <v>52.6</v>
      </c>
      <c r="C466" s="14">
        <v>5.7</v>
      </c>
      <c r="D466" s="14">
        <v>41.5</v>
      </c>
      <c r="E466" s="14">
        <v>0.1</v>
      </c>
      <c r="F466" s="16">
        <v>0.1</v>
      </c>
      <c r="G466" s="3" t="s">
        <v>632</v>
      </c>
    </row>
    <row r="467" spans="1:7" x14ac:dyDescent="0.2">
      <c r="A467" s="7" t="s">
        <v>777</v>
      </c>
      <c r="B467" s="14">
        <v>52.48</v>
      </c>
      <c r="C467" s="14">
        <v>5.7</v>
      </c>
      <c r="D467" s="14">
        <v>41.49</v>
      </c>
      <c r="E467" s="14">
        <v>0.21</v>
      </c>
      <c r="F467" s="16">
        <v>0.11</v>
      </c>
      <c r="G467" s="3" t="s">
        <v>632</v>
      </c>
    </row>
    <row r="468" spans="1:7" x14ac:dyDescent="0.2">
      <c r="A468" s="7" t="s">
        <v>778</v>
      </c>
      <c r="B468" s="14">
        <v>54.9</v>
      </c>
      <c r="C468" s="14">
        <v>5.8</v>
      </c>
      <c r="D468" s="14">
        <v>39</v>
      </c>
      <c r="E468" s="14">
        <v>0.2</v>
      </c>
      <c r="F468" s="16">
        <v>0.1</v>
      </c>
      <c r="G468" s="3" t="s">
        <v>632</v>
      </c>
    </row>
    <row r="469" spans="1:7" x14ac:dyDescent="0.2">
      <c r="A469" s="7" t="s">
        <v>778</v>
      </c>
      <c r="B469" s="14">
        <v>54.78</v>
      </c>
      <c r="C469" s="14">
        <v>5.89</v>
      </c>
      <c r="D469" s="14">
        <v>38.880000000000003</v>
      </c>
      <c r="E469" s="14">
        <v>0.41</v>
      </c>
      <c r="F469" s="16">
        <v>0.03</v>
      </c>
      <c r="G469" s="3" t="s">
        <v>632</v>
      </c>
    </row>
    <row r="470" spans="1:7" x14ac:dyDescent="0.2">
      <c r="A470" s="7" t="s">
        <v>778</v>
      </c>
      <c r="B470" s="14">
        <v>54.99</v>
      </c>
      <c r="C470" s="14">
        <v>5.77</v>
      </c>
      <c r="D470" s="14">
        <v>39.020000000000003</v>
      </c>
      <c r="E470" s="14">
        <v>0.1</v>
      </c>
      <c r="F470" s="16">
        <v>0.1</v>
      </c>
      <c r="G470" s="3" t="s">
        <v>632</v>
      </c>
    </row>
    <row r="471" spans="1:7" x14ac:dyDescent="0.2">
      <c r="A471" s="7" t="s">
        <v>778</v>
      </c>
      <c r="B471" s="14">
        <v>53.42</v>
      </c>
      <c r="C471" s="14">
        <v>5.8</v>
      </c>
      <c r="D471" s="14">
        <v>40.340000000000003</v>
      </c>
      <c r="E471" s="14">
        <v>0.41</v>
      </c>
      <c r="F471" s="16">
        <v>0.03</v>
      </c>
      <c r="G471" s="3" t="s">
        <v>632</v>
      </c>
    </row>
    <row r="472" spans="1:7" x14ac:dyDescent="0.2">
      <c r="A472" s="7" t="s">
        <v>779</v>
      </c>
      <c r="B472" s="14">
        <v>52.2</v>
      </c>
      <c r="C472" s="14">
        <v>5.24</v>
      </c>
      <c r="D472" s="14">
        <v>42.1</v>
      </c>
      <c r="E472" s="14">
        <v>0.4</v>
      </c>
      <c r="F472" s="16">
        <v>0.02</v>
      </c>
      <c r="G472" s="3" t="s">
        <v>632</v>
      </c>
    </row>
    <row r="473" spans="1:7" x14ac:dyDescent="0.2">
      <c r="A473" s="7" t="s">
        <v>779</v>
      </c>
      <c r="B473" s="14">
        <v>55.47</v>
      </c>
      <c r="C473" s="14">
        <v>5.27</v>
      </c>
      <c r="D473" s="14">
        <v>38.53</v>
      </c>
      <c r="E473" s="14">
        <v>0.67</v>
      </c>
      <c r="F473" s="16">
        <v>0.04</v>
      </c>
      <c r="G473" s="3" t="s">
        <v>632</v>
      </c>
    </row>
    <row r="474" spans="1:7" x14ac:dyDescent="0.2">
      <c r="A474" s="7" t="s">
        <v>779</v>
      </c>
      <c r="B474" s="14">
        <v>55.74</v>
      </c>
      <c r="C474" s="14">
        <v>5.43</v>
      </c>
      <c r="D474" s="14">
        <v>38.369999999999997</v>
      </c>
      <c r="E474" s="14">
        <v>0.37</v>
      </c>
      <c r="F474" s="16">
        <v>7.0000000000000007E-2</v>
      </c>
      <c r="G474" s="3" t="s">
        <v>632</v>
      </c>
    </row>
    <row r="475" spans="1:7" x14ac:dyDescent="0.2">
      <c r="A475" s="7" t="s">
        <v>779</v>
      </c>
      <c r="B475" s="14">
        <v>51.1</v>
      </c>
      <c r="C475" s="14">
        <v>6.04</v>
      </c>
      <c r="D475" s="14">
        <v>42.42</v>
      </c>
      <c r="E475" s="14">
        <v>0.41</v>
      </c>
      <c r="F475" s="16">
        <v>0.03</v>
      </c>
      <c r="G475" s="3" t="s">
        <v>632</v>
      </c>
    </row>
    <row r="476" spans="1:7" x14ac:dyDescent="0.2">
      <c r="A476" s="7" t="s">
        <v>779</v>
      </c>
      <c r="B476" s="14">
        <v>51.11</v>
      </c>
      <c r="C476" s="14">
        <v>6.13</v>
      </c>
      <c r="D476" s="14">
        <v>42.91</v>
      </c>
      <c r="E476" s="14">
        <v>0.54</v>
      </c>
      <c r="F476" s="16">
        <v>0.04</v>
      </c>
      <c r="G476" s="3" t="s">
        <v>632</v>
      </c>
    </row>
    <row r="477" spans="1:7" x14ac:dyDescent="0.2">
      <c r="A477" s="7" t="s">
        <v>779</v>
      </c>
      <c r="B477" s="14">
        <v>51.14</v>
      </c>
      <c r="C477" s="14">
        <v>6</v>
      </c>
      <c r="D477" s="14">
        <v>41.61</v>
      </c>
      <c r="E477" s="14">
        <v>0.41</v>
      </c>
      <c r="F477" s="16">
        <v>0.04</v>
      </c>
      <c r="G477" s="3" t="s">
        <v>632</v>
      </c>
    </row>
    <row r="478" spans="1:7" x14ac:dyDescent="0.2">
      <c r="A478" s="7" t="s">
        <v>779</v>
      </c>
      <c r="B478" s="14">
        <v>52.42</v>
      </c>
      <c r="C478" s="14">
        <v>6.2</v>
      </c>
      <c r="D478" s="14">
        <v>43.38</v>
      </c>
      <c r="E478" s="14">
        <v>0.42</v>
      </c>
      <c r="F478" s="16">
        <v>0.04</v>
      </c>
      <c r="G478" s="3" t="s">
        <v>632</v>
      </c>
    </row>
    <row r="479" spans="1:7" x14ac:dyDescent="0.2">
      <c r="A479" s="7" t="s">
        <v>779</v>
      </c>
      <c r="B479" s="14">
        <v>52.48</v>
      </c>
      <c r="C479" s="14">
        <v>6.08</v>
      </c>
      <c r="D479" s="14">
        <v>40.93</v>
      </c>
      <c r="E479" s="14">
        <v>0.42</v>
      </c>
      <c r="F479" s="16">
        <v>0.05</v>
      </c>
      <c r="G479" s="3" t="s">
        <v>632</v>
      </c>
    </row>
    <row r="480" spans="1:7" x14ac:dyDescent="0.2">
      <c r="A480" s="7" t="s">
        <v>779</v>
      </c>
      <c r="B480" s="14">
        <v>53.77</v>
      </c>
      <c r="C480" s="14">
        <v>6.27</v>
      </c>
      <c r="D480" s="14">
        <v>39.51</v>
      </c>
      <c r="E480" s="14">
        <v>0.4</v>
      </c>
      <c r="F480" s="16">
        <v>0.02</v>
      </c>
      <c r="G480" s="3" t="s">
        <v>632</v>
      </c>
    </row>
    <row r="481" spans="1:7" x14ac:dyDescent="0.2">
      <c r="A481" s="7" t="s">
        <v>102</v>
      </c>
      <c r="B481" s="14">
        <v>49.79</v>
      </c>
      <c r="C481" s="14">
        <v>5.78</v>
      </c>
      <c r="D481" s="14">
        <v>46.32</v>
      </c>
      <c r="E481" s="14">
        <v>0.32</v>
      </c>
      <c r="F481" s="16">
        <v>0.05</v>
      </c>
      <c r="G481" s="3" t="s">
        <v>632</v>
      </c>
    </row>
    <row r="482" spans="1:7" x14ac:dyDescent="0.2">
      <c r="A482" s="7" t="s">
        <v>780</v>
      </c>
      <c r="B482" s="14">
        <v>48.65</v>
      </c>
      <c r="C482" s="14">
        <v>5.85</v>
      </c>
      <c r="D482" s="14">
        <v>45.17</v>
      </c>
      <c r="E482" s="14">
        <v>0.3</v>
      </c>
      <c r="F482" s="16">
        <v>0.03</v>
      </c>
      <c r="G482" s="3" t="s">
        <v>632</v>
      </c>
    </row>
    <row r="483" spans="1:7" x14ac:dyDescent="0.2">
      <c r="A483" s="7" t="s">
        <v>780</v>
      </c>
      <c r="B483" s="14">
        <v>48.25</v>
      </c>
      <c r="C483" s="14">
        <v>5.89</v>
      </c>
      <c r="D483" s="14">
        <v>45.69</v>
      </c>
      <c r="E483" s="14">
        <v>0.13</v>
      </c>
      <c r="F483" s="16">
        <v>0.04</v>
      </c>
      <c r="G483" s="3" t="s">
        <v>632</v>
      </c>
    </row>
    <row r="484" spans="1:7" x14ac:dyDescent="0.2">
      <c r="A484" s="7" t="s">
        <v>780</v>
      </c>
      <c r="B484" s="14">
        <v>48.15</v>
      </c>
      <c r="C484" s="14">
        <v>5.81</v>
      </c>
      <c r="D484" s="14">
        <v>45.82</v>
      </c>
      <c r="E484" s="14">
        <v>0.18</v>
      </c>
      <c r="F484" s="16">
        <v>0.03</v>
      </c>
      <c r="G484" s="3" t="s">
        <v>632</v>
      </c>
    </row>
    <row r="485" spans="1:7" x14ac:dyDescent="0.2">
      <c r="A485" s="7" t="s">
        <v>780</v>
      </c>
      <c r="B485" s="14">
        <v>48.58</v>
      </c>
      <c r="C485" s="14">
        <v>5.89</v>
      </c>
      <c r="D485" s="14">
        <v>45.2</v>
      </c>
      <c r="E485" s="14">
        <v>0.31</v>
      </c>
      <c r="F485" s="16">
        <v>0.02</v>
      </c>
      <c r="G485" s="3" t="s">
        <v>632</v>
      </c>
    </row>
    <row r="486" spans="1:7" x14ac:dyDescent="0.2">
      <c r="A486" s="7" t="s">
        <v>780</v>
      </c>
      <c r="B486" s="14">
        <v>48.86</v>
      </c>
      <c r="C486" s="14">
        <v>5.83</v>
      </c>
      <c r="D486" s="14">
        <v>45.07</v>
      </c>
      <c r="E486" s="14">
        <v>0.19</v>
      </c>
      <c r="F486" s="16">
        <v>0.04</v>
      </c>
      <c r="G486" s="3" t="s">
        <v>632</v>
      </c>
    </row>
    <row r="487" spans="1:7" x14ac:dyDescent="0.2">
      <c r="A487" s="7" t="s">
        <v>780</v>
      </c>
      <c r="B487" s="14">
        <v>48.27</v>
      </c>
      <c r="C487" s="14">
        <v>5.79</v>
      </c>
      <c r="D487" s="14">
        <v>45.49</v>
      </c>
      <c r="E487" s="14">
        <v>0.43</v>
      </c>
      <c r="F487" s="16">
        <v>0.01</v>
      </c>
      <c r="G487" s="3" t="s">
        <v>632</v>
      </c>
    </row>
    <row r="488" spans="1:7" x14ac:dyDescent="0.2">
      <c r="A488" s="7" t="s">
        <v>780</v>
      </c>
      <c r="B488" s="14">
        <v>47.04</v>
      </c>
      <c r="C488" s="14">
        <v>5.72</v>
      </c>
      <c r="D488" s="14">
        <v>46.8</v>
      </c>
      <c r="E488" s="14">
        <v>0.42</v>
      </c>
      <c r="F488" s="16">
        <v>0.03</v>
      </c>
      <c r="G488" s="3" t="s">
        <v>632</v>
      </c>
    </row>
    <row r="489" spans="1:7" x14ac:dyDescent="0.2">
      <c r="A489" s="7" t="s">
        <v>780</v>
      </c>
      <c r="B489" s="14">
        <v>49.68</v>
      </c>
      <c r="C489" s="14">
        <v>6.21</v>
      </c>
      <c r="D489" s="14">
        <v>43.81</v>
      </c>
      <c r="E489" s="14">
        <v>0.28000000000000003</v>
      </c>
      <c r="F489" s="16">
        <v>0.01</v>
      </c>
      <c r="G489" s="3" t="s">
        <v>632</v>
      </c>
    </row>
    <row r="490" spans="1:7" x14ac:dyDescent="0.2">
      <c r="A490" s="7" t="s">
        <v>780</v>
      </c>
      <c r="B490" s="14">
        <v>49.8</v>
      </c>
      <c r="C490" s="14">
        <v>6.3</v>
      </c>
      <c r="D490" s="14">
        <v>43.7</v>
      </c>
      <c r="E490" s="14">
        <v>0.1</v>
      </c>
      <c r="F490" s="16">
        <v>0.1</v>
      </c>
      <c r="G490" s="3" t="s">
        <v>632</v>
      </c>
    </row>
    <row r="491" spans="1:7" x14ac:dyDescent="0.2">
      <c r="A491" s="7" t="s">
        <v>781</v>
      </c>
      <c r="B491" s="14">
        <v>50.9</v>
      </c>
      <c r="C491" s="14">
        <v>7.6</v>
      </c>
      <c r="D491" s="14">
        <v>40.5</v>
      </c>
      <c r="E491" s="14">
        <v>0.5</v>
      </c>
      <c r="F491" s="16">
        <v>0.5</v>
      </c>
      <c r="G491" s="3" t="s">
        <v>632</v>
      </c>
    </row>
    <row r="492" spans="1:7" x14ac:dyDescent="0.2">
      <c r="A492" s="7" t="s">
        <v>781</v>
      </c>
      <c r="B492" s="14">
        <v>47.7</v>
      </c>
      <c r="C492" s="14">
        <v>6.01</v>
      </c>
      <c r="D492" s="14">
        <v>45.59</v>
      </c>
      <c r="E492" s="14">
        <v>0.1</v>
      </c>
      <c r="F492" s="16">
        <v>0.03</v>
      </c>
      <c r="G492" s="3" t="s">
        <v>632</v>
      </c>
    </row>
    <row r="493" spans="1:7" x14ac:dyDescent="0.2">
      <c r="A493" s="7" t="s">
        <v>312</v>
      </c>
      <c r="B493" s="14">
        <v>53.82</v>
      </c>
      <c r="C493" s="14">
        <v>6.12</v>
      </c>
      <c r="D493" s="14">
        <v>39.840000000000003</v>
      </c>
      <c r="E493" s="14">
        <v>0.17</v>
      </c>
      <c r="F493" s="16">
        <v>0.02</v>
      </c>
      <c r="G493" s="3" t="s">
        <v>632</v>
      </c>
    </row>
    <row r="494" spans="1:7" x14ac:dyDescent="0.2">
      <c r="A494" s="7" t="s">
        <v>312</v>
      </c>
      <c r="B494" s="14">
        <v>54.27</v>
      </c>
      <c r="C494" s="14">
        <v>6.57</v>
      </c>
      <c r="D494" s="14">
        <v>38.86</v>
      </c>
      <c r="E494" s="14">
        <v>0.21</v>
      </c>
      <c r="F494" s="16">
        <v>0.04</v>
      </c>
      <c r="G494" s="3" t="s">
        <v>632</v>
      </c>
    </row>
    <row r="495" spans="1:7" x14ac:dyDescent="0.2">
      <c r="A495" s="7" t="s">
        <v>312</v>
      </c>
      <c r="B495" s="14">
        <v>53.41</v>
      </c>
      <c r="C495" s="14">
        <v>6.54</v>
      </c>
      <c r="D495" s="14">
        <v>39.799999999999997</v>
      </c>
      <c r="E495" s="14">
        <v>0.18</v>
      </c>
      <c r="F495" s="16">
        <v>0.03</v>
      </c>
      <c r="G495" s="3" t="s">
        <v>632</v>
      </c>
    </row>
    <row r="496" spans="1:7" x14ac:dyDescent="0.2">
      <c r="A496" s="7" t="s">
        <v>312</v>
      </c>
      <c r="B496" s="14">
        <v>51.52</v>
      </c>
      <c r="C496" s="14">
        <v>6.15</v>
      </c>
      <c r="D496" s="14">
        <v>42.12</v>
      </c>
      <c r="E496" s="14">
        <v>0.12</v>
      </c>
      <c r="F496" s="16">
        <v>0.02</v>
      </c>
      <c r="G496" s="3" t="s">
        <v>632</v>
      </c>
    </row>
    <row r="497" spans="1:7" x14ac:dyDescent="0.2">
      <c r="A497" s="7" t="s">
        <v>312</v>
      </c>
      <c r="B497" s="14">
        <v>51.04</v>
      </c>
      <c r="C497" s="14">
        <v>5.99</v>
      </c>
      <c r="D497" s="14">
        <v>42.85</v>
      </c>
      <c r="E497" s="14">
        <v>0.08</v>
      </c>
      <c r="F497" s="16">
        <v>0</v>
      </c>
      <c r="G497" s="3" t="s">
        <v>632</v>
      </c>
    </row>
    <row r="498" spans="1:7" x14ac:dyDescent="0.2">
      <c r="A498" s="7" t="s">
        <v>782</v>
      </c>
      <c r="B498" s="14">
        <v>50.69</v>
      </c>
      <c r="C498" s="14">
        <v>6.19</v>
      </c>
      <c r="D498" s="14">
        <v>43.04</v>
      </c>
      <c r="E498" s="14">
        <v>0.06</v>
      </c>
      <c r="F498" s="16">
        <v>0.02</v>
      </c>
      <c r="G498" s="3" t="s">
        <v>632</v>
      </c>
    </row>
    <row r="499" spans="1:7" x14ac:dyDescent="0.2">
      <c r="A499" s="7" t="s">
        <v>783</v>
      </c>
      <c r="B499" s="14">
        <v>51.53</v>
      </c>
      <c r="C499" s="14">
        <v>5.93</v>
      </c>
      <c r="D499" s="14">
        <v>42.02</v>
      </c>
      <c r="E499" s="14">
        <v>0.1</v>
      </c>
      <c r="F499" s="16">
        <v>0.1</v>
      </c>
      <c r="G499" s="3" t="s">
        <v>632</v>
      </c>
    </row>
    <row r="500" spans="1:7" x14ac:dyDescent="0.2">
      <c r="A500" s="7" t="s">
        <v>784</v>
      </c>
      <c r="B500" s="14">
        <v>52.11</v>
      </c>
      <c r="C500" s="14">
        <v>6.14</v>
      </c>
      <c r="D500" s="14">
        <v>41.44</v>
      </c>
      <c r="E500" s="14">
        <v>0.3</v>
      </c>
      <c r="F500" s="16">
        <v>0.01</v>
      </c>
      <c r="G500" s="3" t="s">
        <v>632</v>
      </c>
    </row>
    <row r="501" spans="1:7" x14ac:dyDescent="0.2">
      <c r="A501" s="7" t="s">
        <v>785</v>
      </c>
      <c r="B501" s="14">
        <v>51.44</v>
      </c>
      <c r="C501" s="14">
        <v>6.4</v>
      </c>
      <c r="D501" s="14">
        <v>40.880000000000003</v>
      </c>
      <c r="E501" s="14">
        <v>0.05</v>
      </c>
      <c r="F501" s="16">
        <v>0.05</v>
      </c>
      <c r="G501" s="3" t="s">
        <v>632</v>
      </c>
    </row>
    <row r="502" spans="1:7" x14ac:dyDescent="0.2">
      <c r="A502" s="7" t="s">
        <v>785</v>
      </c>
      <c r="B502" s="14">
        <v>53.63</v>
      </c>
      <c r="C502" s="14">
        <v>6.51</v>
      </c>
      <c r="D502" s="14">
        <v>39.700000000000003</v>
      </c>
      <c r="E502" s="14">
        <v>0.11</v>
      </c>
      <c r="F502" s="16">
        <v>0.05</v>
      </c>
      <c r="G502" s="3" t="s">
        <v>632</v>
      </c>
    </row>
    <row r="503" spans="1:7" x14ac:dyDescent="0.2">
      <c r="A503" s="7" t="s">
        <v>785</v>
      </c>
      <c r="B503" s="14">
        <v>55</v>
      </c>
      <c r="C503" s="14">
        <v>6.79</v>
      </c>
      <c r="D503" s="14">
        <v>38.119999999999997</v>
      </c>
      <c r="E503" s="14">
        <v>0.04</v>
      </c>
      <c r="F503" s="16">
        <v>0.05</v>
      </c>
      <c r="G503" s="3" t="s">
        <v>632</v>
      </c>
    </row>
    <row r="504" spans="1:7" x14ac:dyDescent="0.2">
      <c r="A504" s="7" t="s">
        <v>785</v>
      </c>
      <c r="B504" s="14">
        <v>53.89</v>
      </c>
      <c r="C504" s="14">
        <v>6.7</v>
      </c>
      <c r="D504" s="14">
        <v>39.21</v>
      </c>
      <c r="E504" s="14">
        <v>0.14000000000000001</v>
      </c>
      <c r="F504" s="16">
        <v>0.05</v>
      </c>
      <c r="G504" s="3" t="s">
        <v>632</v>
      </c>
    </row>
    <row r="505" spans="1:7" x14ac:dyDescent="0.2">
      <c r="A505" s="7" t="s">
        <v>785</v>
      </c>
      <c r="B505" s="14">
        <v>50.22</v>
      </c>
      <c r="C505" s="14">
        <v>6.35</v>
      </c>
      <c r="D505" s="14">
        <v>43.27</v>
      </c>
      <c r="E505" s="14">
        <v>0.11</v>
      </c>
      <c r="F505" s="16">
        <v>0.05</v>
      </c>
      <c r="G505" s="3" t="s">
        <v>632</v>
      </c>
    </row>
    <row r="506" spans="1:7" x14ac:dyDescent="0.2">
      <c r="A506" s="7" t="s">
        <v>785</v>
      </c>
      <c r="B506" s="14">
        <v>51.26</v>
      </c>
      <c r="C506" s="14">
        <v>6.44</v>
      </c>
      <c r="D506" s="14">
        <v>42.19</v>
      </c>
      <c r="E506" s="14">
        <v>0.05</v>
      </c>
      <c r="F506" s="16">
        <v>0.05</v>
      </c>
      <c r="G506" s="3" t="s">
        <v>632</v>
      </c>
    </row>
    <row r="507" spans="1:7" x14ac:dyDescent="0.2">
      <c r="A507" s="7" t="s">
        <v>785</v>
      </c>
      <c r="B507" s="14">
        <v>54.19</v>
      </c>
      <c r="C507" s="14">
        <v>6.69</v>
      </c>
      <c r="D507" s="14">
        <v>39.020000000000003</v>
      </c>
      <c r="E507" s="14">
        <v>0.05</v>
      </c>
      <c r="F507" s="16">
        <v>0.05</v>
      </c>
      <c r="G507" s="3" t="s">
        <v>632</v>
      </c>
    </row>
    <row r="508" spans="1:7" x14ac:dyDescent="0.2">
      <c r="A508" s="7" t="s">
        <v>785</v>
      </c>
      <c r="B508" s="14">
        <v>51.7</v>
      </c>
      <c r="C508" s="14">
        <v>5.79</v>
      </c>
      <c r="D508" s="14">
        <v>42.42</v>
      </c>
      <c r="E508" s="14">
        <v>0.06</v>
      </c>
      <c r="F508" s="16">
        <v>0.01</v>
      </c>
      <c r="G508" s="3" t="s">
        <v>632</v>
      </c>
    </row>
    <row r="509" spans="1:7" x14ac:dyDescent="0.2">
      <c r="A509" s="7" t="s">
        <v>785</v>
      </c>
      <c r="B509" s="14">
        <v>52.88</v>
      </c>
      <c r="C509" s="14">
        <v>7.06</v>
      </c>
      <c r="D509" s="14">
        <v>39.86</v>
      </c>
      <c r="E509" s="14">
        <v>0.12</v>
      </c>
      <c r="F509" s="16">
        <v>0.06</v>
      </c>
      <c r="G509" s="3" t="s">
        <v>632</v>
      </c>
    </row>
    <row r="510" spans="1:7" x14ac:dyDescent="0.2">
      <c r="A510" s="7" t="s">
        <v>785</v>
      </c>
      <c r="B510" s="14">
        <v>51.4</v>
      </c>
      <c r="C510" s="14">
        <v>6.34</v>
      </c>
      <c r="D510" s="14">
        <v>42.01</v>
      </c>
      <c r="E510" s="14">
        <v>0.18</v>
      </c>
      <c r="F510" s="16">
        <v>0.04</v>
      </c>
      <c r="G510" s="3" t="s">
        <v>632</v>
      </c>
    </row>
    <row r="511" spans="1:7" x14ac:dyDescent="0.2">
      <c r="A511" s="7" t="s">
        <v>785</v>
      </c>
      <c r="B511" s="14">
        <v>52.61</v>
      </c>
      <c r="C511" s="14">
        <v>6.04</v>
      </c>
      <c r="D511" s="14">
        <v>41.12</v>
      </c>
      <c r="E511" s="14">
        <v>0.1</v>
      </c>
      <c r="F511" s="16">
        <v>0.09</v>
      </c>
      <c r="G511" s="3" t="s">
        <v>632</v>
      </c>
    </row>
    <row r="512" spans="1:7" x14ac:dyDescent="0.2">
      <c r="A512" s="7" t="s">
        <v>785</v>
      </c>
      <c r="B512" s="14">
        <v>52.48</v>
      </c>
      <c r="C512" s="14">
        <v>6.11</v>
      </c>
      <c r="D512" s="14">
        <v>40.99</v>
      </c>
      <c r="E512" s="14">
        <v>0.14000000000000001</v>
      </c>
      <c r="F512" s="16">
        <v>0.25</v>
      </c>
      <c r="G512" s="3" t="s">
        <v>632</v>
      </c>
    </row>
    <row r="513" spans="1:7" x14ac:dyDescent="0.2">
      <c r="A513" s="7" t="s">
        <v>785</v>
      </c>
      <c r="B513" s="14">
        <v>52.67</v>
      </c>
      <c r="C513" s="14">
        <v>6.06</v>
      </c>
      <c r="D513" s="14">
        <v>40.65</v>
      </c>
      <c r="E513" s="14">
        <v>0.04</v>
      </c>
      <c r="F513" s="16">
        <v>0.56999999999999995</v>
      </c>
      <c r="G513" s="3" t="s">
        <v>632</v>
      </c>
    </row>
    <row r="514" spans="1:7" x14ac:dyDescent="0.2">
      <c r="A514" s="7" t="s">
        <v>785</v>
      </c>
      <c r="B514" s="14">
        <v>51.11</v>
      </c>
      <c r="C514" s="14">
        <v>6.34</v>
      </c>
      <c r="D514" s="14">
        <v>42.23</v>
      </c>
      <c r="E514" s="14">
        <v>0.15</v>
      </c>
      <c r="F514" s="16">
        <v>0.01</v>
      </c>
      <c r="G514" s="3" t="s">
        <v>632</v>
      </c>
    </row>
    <row r="515" spans="1:7" x14ac:dyDescent="0.2">
      <c r="A515" s="7" t="s">
        <v>785</v>
      </c>
      <c r="B515" s="14">
        <v>51.79</v>
      </c>
      <c r="C515" s="14">
        <v>6.01</v>
      </c>
      <c r="D515" s="14">
        <v>42.05</v>
      </c>
      <c r="E515" s="14">
        <v>0.11</v>
      </c>
      <c r="F515" s="16">
        <v>0.02</v>
      </c>
      <c r="G515" s="3" t="s">
        <v>632</v>
      </c>
    </row>
    <row r="516" spans="1:7" x14ac:dyDescent="0.2">
      <c r="A516" s="7" t="s">
        <v>179</v>
      </c>
      <c r="B516" s="14">
        <v>51.73</v>
      </c>
      <c r="C516" s="14">
        <v>6.33</v>
      </c>
      <c r="D516" s="14">
        <v>41.63</v>
      </c>
      <c r="E516" s="14">
        <v>0.12</v>
      </c>
      <c r="F516" s="16">
        <v>0.16</v>
      </c>
      <c r="G516" s="3" t="s">
        <v>632</v>
      </c>
    </row>
    <row r="517" spans="1:7" x14ac:dyDescent="0.2">
      <c r="A517" s="7" t="s">
        <v>787</v>
      </c>
      <c r="B517" s="14">
        <v>49.39</v>
      </c>
      <c r="C517" s="14">
        <v>6.01</v>
      </c>
      <c r="D517" s="14">
        <v>44.49</v>
      </c>
      <c r="E517" s="14">
        <v>0.06</v>
      </c>
      <c r="F517" s="16">
        <v>0.03</v>
      </c>
      <c r="G517" s="3" t="s">
        <v>632</v>
      </c>
    </row>
    <row r="518" spans="1:7" x14ac:dyDescent="0.2">
      <c r="A518" s="7" t="s">
        <v>787</v>
      </c>
      <c r="B518" s="14">
        <v>51.31</v>
      </c>
      <c r="C518" s="14">
        <v>6.36</v>
      </c>
      <c r="D518" s="14">
        <v>42.07</v>
      </c>
      <c r="E518" s="14">
        <v>0.25</v>
      </c>
      <c r="F518" s="16">
        <v>0.01</v>
      </c>
      <c r="G518" s="3" t="s">
        <v>632</v>
      </c>
    </row>
    <row r="519" spans="1:7" x14ac:dyDescent="0.2">
      <c r="A519" s="7" t="s">
        <v>179</v>
      </c>
      <c r="B519" s="14">
        <v>48.78</v>
      </c>
      <c r="C519" s="14">
        <v>5.91</v>
      </c>
      <c r="D519" s="14">
        <v>45.1</v>
      </c>
      <c r="E519" s="14">
        <v>0.18</v>
      </c>
      <c r="F519" s="16">
        <v>0.03</v>
      </c>
      <c r="G519" s="3" t="s">
        <v>632</v>
      </c>
    </row>
    <row r="520" spans="1:7" x14ac:dyDescent="0.2">
      <c r="A520" s="7" t="s">
        <v>179</v>
      </c>
      <c r="B520" s="14">
        <v>55.1</v>
      </c>
      <c r="C520" s="14">
        <v>7.21</v>
      </c>
      <c r="D520" s="14">
        <v>37.36</v>
      </c>
      <c r="E520" s="14">
        <v>0.31</v>
      </c>
      <c r="F520" s="16">
        <v>0.01</v>
      </c>
      <c r="G520" s="3" t="s">
        <v>632</v>
      </c>
    </row>
    <row r="521" spans="1:7" x14ac:dyDescent="0.2">
      <c r="A521" s="7" t="s">
        <v>179</v>
      </c>
      <c r="B521" s="14">
        <v>52.88</v>
      </c>
      <c r="C521" s="14">
        <v>4.84</v>
      </c>
      <c r="D521" s="14">
        <v>41.6</v>
      </c>
      <c r="E521" s="14">
        <v>0.53</v>
      </c>
      <c r="F521" s="16">
        <v>0.15</v>
      </c>
      <c r="G521" s="3" t="s">
        <v>632</v>
      </c>
    </row>
    <row r="522" spans="1:7" x14ac:dyDescent="0.2">
      <c r="A522" s="7" t="s">
        <v>179</v>
      </c>
      <c r="B522" s="14">
        <v>50.53</v>
      </c>
      <c r="C522" s="14">
        <v>6.19</v>
      </c>
      <c r="D522" s="14">
        <v>43.2</v>
      </c>
      <c r="E522" s="14">
        <v>0.05</v>
      </c>
      <c r="F522" s="16">
        <v>0.03</v>
      </c>
      <c r="G522" s="3" t="s">
        <v>632</v>
      </c>
    </row>
    <row r="523" spans="1:7" x14ac:dyDescent="0.2">
      <c r="A523" s="7" t="s">
        <v>179</v>
      </c>
      <c r="B523" s="14">
        <v>52.93</v>
      </c>
      <c r="C523" s="14">
        <v>6.29</v>
      </c>
      <c r="D523" s="14">
        <v>40.549999999999997</v>
      </c>
      <c r="E523" s="14">
        <v>0.18</v>
      </c>
      <c r="F523" s="16">
        <v>0.02</v>
      </c>
      <c r="G523" s="3" t="s">
        <v>632</v>
      </c>
    </row>
    <row r="524" spans="1:7" x14ac:dyDescent="0.2">
      <c r="A524" s="7" t="s">
        <v>179</v>
      </c>
      <c r="B524" s="14">
        <v>52.72</v>
      </c>
      <c r="C524" s="14">
        <v>6.44</v>
      </c>
      <c r="D524" s="14">
        <v>40.450000000000003</v>
      </c>
      <c r="E524" s="14">
        <v>0.14000000000000001</v>
      </c>
      <c r="F524" s="16">
        <v>0.24</v>
      </c>
      <c r="G524" s="3" t="s">
        <v>632</v>
      </c>
    </row>
    <row r="525" spans="1:7" x14ac:dyDescent="0.2">
      <c r="A525" s="7" t="s">
        <v>179</v>
      </c>
      <c r="B525" s="14">
        <v>52.67</v>
      </c>
      <c r="C525" s="14">
        <v>6.39</v>
      </c>
      <c r="D525" s="14">
        <v>40.520000000000003</v>
      </c>
      <c r="E525" s="14">
        <v>0.14000000000000001</v>
      </c>
      <c r="F525" s="16">
        <v>0.27</v>
      </c>
      <c r="G525" s="3" t="s">
        <v>632</v>
      </c>
    </row>
    <row r="526" spans="1:7" x14ac:dyDescent="0.2">
      <c r="A526" s="7" t="s">
        <v>179</v>
      </c>
      <c r="B526" s="14">
        <v>51.27</v>
      </c>
      <c r="C526" s="14">
        <v>6.35</v>
      </c>
      <c r="D526" s="14">
        <v>42.04</v>
      </c>
      <c r="E526" s="14">
        <v>0.21</v>
      </c>
      <c r="F526" s="16">
        <v>0.04</v>
      </c>
      <c r="G526" s="3" t="s">
        <v>632</v>
      </c>
    </row>
    <row r="527" spans="1:7" x14ac:dyDescent="0.2">
      <c r="A527" s="7" t="s">
        <v>179</v>
      </c>
      <c r="B527" s="14">
        <v>52.25</v>
      </c>
      <c r="C527" s="14">
        <v>6.16</v>
      </c>
      <c r="D527" s="14">
        <v>41.34</v>
      </c>
      <c r="E527" s="14">
        <v>0.23</v>
      </c>
      <c r="F527" s="16">
        <v>0.01</v>
      </c>
      <c r="G527" s="3" t="s">
        <v>632</v>
      </c>
    </row>
    <row r="528" spans="1:7" x14ac:dyDescent="0.2">
      <c r="A528" s="7" t="s">
        <v>179</v>
      </c>
      <c r="B528" s="14">
        <v>55</v>
      </c>
      <c r="C528" s="14">
        <v>5.8</v>
      </c>
      <c r="D528" s="14">
        <v>39</v>
      </c>
      <c r="E528" s="14">
        <v>0.1</v>
      </c>
      <c r="F528" s="16">
        <v>0.1</v>
      </c>
      <c r="G528" s="3" t="s">
        <v>632</v>
      </c>
    </row>
    <row r="529" spans="1:7" x14ac:dyDescent="0.2">
      <c r="A529" s="7" t="s">
        <v>179</v>
      </c>
      <c r="B529" s="14">
        <v>51.81</v>
      </c>
      <c r="C529" s="14">
        <v>6.15</v>
      </c>
      <c r="D529" s="14">
        <v>41.76</v>
      </c>
      <c r="E529" s="14">
        <v>0.18</v>
      </c>
      <c r="F529" s="16">
        <v>0.08</v>
      </c>
      <c r="G529" s="3" t="s">
        <v>632</v>
      </c>
    </row>
    <row r="530" spans="1:7" x14ac:dyDescent="0.2">
      <c r="A530" s="7" t="s">
        <v>179</v>
      </c>
      <c r="B530" s="14">
        <v>51.7</v>
      </c>
      <c r="C530" s="14">
        <v>5.79</v>
      </c>
      <c r="D530" s="14">
        <v>42.42</v>
      </c>
      <c r="E530" s="14">
        <v>0.06</v>
      </c>
      <c r="F530" s="16">
        <v>0.01</v>
      </c>
      <c r="G530" s="3" t="s">
        <v>632</v>
      </c>
    </row>
    <row r="531" spans="1:7" x14ac:dyDescent="0.2">
      <c r="A531" s="7" t="s">
        <v>788</v>
      </c>
      <c r="B531" s="14">
        <v>47.43</v>
      </c>
      <c r="C531" s="14">
        <v>6.14</v>
      </c>
      <c r="D531" s="14">
        <v>43.46</v>
      </c>
      <c r="E531" s="14">
        <v>0.08</v>
      </c>
      <c r="F531" s="16">
        <v>0.01</v>
      </c>
      <c r="G531" s="3" t="s">
        <v>632</v>
      </c>
    </row>
    <row r="532" spans="1:7" x14ac:dyDescent="0.2">
      <c r="A532" s="7" t="s">
        <v>789</v>
      </c>
      <c r="B532" s="14">
        <v>51.59</v>
      </c>
      <c r="C532" s="14">
        <v>5.59</v>
      </c>
      <c r="D532" s="14">
        <v>42.68</v>
      </c>
      <c r="E532" s="14">
        <v>0.12</v>
      </c>
      <c r="F532" s="16">
        <v>0.01</v>
      </c>
      <c r="G532" s="3" t="s">
        <v>632</v>
      </c>
    </row>
    <row r="533" spans="1:7" x14ac:dyDescent="0.2">
      <c r="A533" s="7" t="s">
        <v>789</v>
      </c>
      <c r="B533" s="14">
        <v>49.34</v>
      </c>
      <c r="C533" s="14">
        <v>5.82</v>
      </c>
      <c r="D533" s="14">
        <v>44.58</v>
      </c>
      <c r="E533" s="14">
        <v>0.23</v>
      </c>
      <c r="F533" s="16">
        <v>0.03</v>
      </c>
      <c r="G533" s="3" t="s">
        <v>632</v>
      </c>
    </row>
    <row r="534" spans="1:7" x14ac:dyDescent="0.2">
      <c r="A534" s="25" t="s">
        <v>789</v>
      </c>
      <c r="B534" s="23">
        <v>49.5</v>
      </c>
      <c r="C534" s="23">
        <v>5.85</v>
      </c>
      <c r="D534" s="23">
        <v>44.52</v>
      </c>
      <c r="E534" s="23">
        <v>0.08</v>
      </c>
      <c r="F534" s="45">
        <v>0.05</v>
      </c>
      <c r="G534" s="44" t="s">
        <v>632</v>
      </c>
    </row>
    <row r="535" spans="1:7" x14ac:dyDescent="0.2">
      <c r="A535" s="26" t="s">
        <v>789</v>
      </c>
      <c r="B535" s="24">
        <v>50.74</v>
      </c>
      <c r="C535" s="24">
        <v>5.7</v>
      </c>
      <c r="D535" s="24">
        <v>43.43</v>
      </c>
      <c r="E535" s="24">
        <v>0.11</v>
      </c>
      <c r="F535" s="48">
        <v>0.01</v>
      </c>
      <c r="G535" s="3" t="s">
        <v>632</v>
      </c>
    </row>
    <row r="536" spans="1:7" x14ac:dyDescent="0.2">
      <c r="A536" s="26" t="s">
        <v>789</v>
      </c>
      <c r="B536" s="24">
        <v>50.81</v>
      </c>
      <c r="C536" s="24">
        <v>5.68</v>
      </c>
      <c r="D536" s="24">
        <v>43.48</v>
      </c>
      <c r="E536" s="24">
        <v>0.11</v>
      </c>
      <c r="F536" s="48">
        <v>0.01</v>
      </c>
      <c r="G536" s="3" t="s">
        <v>632</v>
      </c>
    </row>
    <row r="537" spans="1:7" x14ac:dyDescent="0.2">
      <c r="A537" s="26" t="s">
        <v>789</v>
      </c>
      <c r="B537" s="24">
        <v>50.51</v>
      </c>
      <c r="C537" s="24">
        <v>5.93</v>
      </c>
      <c r="D537" s="24">
        <v>43.26</v>
      </c>
      <c r="E537" s="24">
        <v>0.28999999999999998</v>
      </c>
      <c r="F537" s="48">
        <v>0.01</v>
      </c>
      <c r="G537" s="3" t="s">
        <v>632</v>
      </c>
    </row>
    <row r="538" spans="1:7" x14ac:dyDescent="0.2">
      <c r="A538" s="26" t="s">
        <v>789</v>
      </c>
      <c r="B538" s="24">
        <v>47.59</v>
      </c>
      <c r="C538" s="24">
        <v>5.82</v>
      </c>
      <c r="D538" s="24">
        <v>46.3</v>
      </c>
      <c r="E538" s="24">
        <v>0.27</v>
      </c>
      <c r="F538" s="48">
        <v>0.02</v>
      </c>
      <c r="G538" s="3" t="s">
        <v>632</v>
      </c>
    </row>
    <row r="539" spans="1:7" x14ac:dyDescent="0.2">
      <c r="A539" s="26" t="s">
        <v>789</v>
      </c>
      <c r="B539" s="24">
        <v>48.45</v>
      </c>
      <c r="C539" s="24">
        <v>5.86</v>
      </c>
      <c r="D539" s="24">
        <v>45.6</v>
      </c>
      <c r="E539" s="24">
        <v>7.0000000000000007E-2</v>
      </c>
      <c r="F539" s="48">
        <v>0.03</v>
      </c>
      <c r="G539" s="3" t="s">
        <v>632</v>
      </c>
    </row>
    <row r="540" spans="1:7" x14ac:dyDescent="0.2">
      <c r="A540" s="26" t="s">
        <v>789</v>
      </c>
      <c r="B540" s="24">
        <v>47.91</v>
      </c>
      <c r="C540" s="24">
        <v>5.83</v>
      </c>
      <c r="D540" s="24">
        <v>45.9</v>
      </c>
      <c r="E540" s="24">
        <v>0.34</v>
      </c>
      <c r="F540" s="48">
        <v>0.03</v>
      </c>
      <c r="G540" s="3" t="s">
        <v>632</v>
      </c>
    </row>
    <row r="541" spans="1:7" x14ac:dyDescent="0.2">
      <c r="A541" s="26" t="s">
        <v>789</v>
      </c>
      <c r="B541" s="24">
        <v>48.71</v>
      </c>
      <c r="C541" s="24">
        <v>5.92</v>
      </c>
      <c r="D541" s="24">
        <v>44.97</v>
      </c>
      <c r="E541" s="24">
        <v>0.35</v>
      </c>
      <c r="F541" s="48">
        <v>0.04</v>
      </c>
      <c r="G541" s="3" t="s">
        <v>632</v>
      </c>
    </row>
    <row r="542" spans="1:7" x14ac:dyDescent="0.2">
      <c r="A542" s="26" t="s">
        <v>789</v>
      </c>
      <c r="B542" s="24">
        <v>50.85</v>
      </c>
      <c r="C542" s="24">
        <v>5.68</v>
      </c>
      <c r="D542" s="24">
        <v>43.34</v>
      </c>
      <c r="E542" s="24">
        <v>0.11</v>
      </c>
      <c r="F542" s="48">
        <v>0.01</v>
      </c>
      <c r="G542" s="3" t="s">
        <v>632</v>
      </c>
    </row>
    <row r="543" spans="1:7" x14ac:dyDescent="0.2">
      <c r="A543" s="26" t="s">
        <v>790</v>
      </c>
      <c r="B543" s="24">
        <v>49.12</v>
      </c>
      <c r="C543" s="24">
        <v>5.99</v>
      </c>
      <c r="D543" s="24">
        <v>44.86</v>
      </c>
      <c r="E543" s="24">
        <v>0.05</v>
      </c>
      <c r="F543" s="48">
        <v>0.01</v>
      </c>
      <c r="G543" s="3" t="s">
        <v>632</v>
      </c>
    </row>
    <row r="544" spans="1:7" x14ac:dyDescent="0.2">
      <c r="A544" s="26" t="s">
        <v>791</v>
      </c>
      <c r="B544" s="24">
        <v>50.26</v>
      </c>
      <c r="C544" s="24">
        <v>6.39</v>
      </c>
      <c r="D544" s="24">
        <v>42.09</v>
      </c>
      <c r="E544" s="24">
        <v>1.19</v>
      </c>
      <c r="F544" s="24">
        <v>7.0000000000000007E-2</v>
      </c>
      <c r="G544" s="3" t="s">
        <v>632</v>
      </c>
    </row>
    <row r="545" spans="1:7" x14ac:dyDescent="0.2">
      <c r="A545" s="26" t="s">
        <v>793</v>
      </c>
      <c r="B545" s="24">
        <v>50.19</v>
      </c>
      <c r="C545" s="24">
        <v>6.13</v>
      </c>
      <c r="D545" s="24">
        <v>43.53</v>
      </c>
      <c r="E545" s="24">
        <v>0.14000000000000001</v>
      </c>
      <c r="F545" s="48">
        <v>0.03</v>
      </c>
      <c r="G545" s="3" t="s">
        <v>632</v>
      </c>
    </row>
    <row r="546" spans="1:7" x14ac:dyDescent="0.2">
      <c r="A546" s="26" t="s">
        <v>794</v>
      </c>
      <c r="B546" s="24">
        <v>52.62</v>
      </c>
      <c r="C546" s="24">
        <v>5.77</v>
      </c>
      <c r="D546" s="24">
        <v>40.15</v>
      </c>
      <c r="E546" s="24">
        <v>1.28</v>
      </c>
      <c r="F546" s="48">
        <v>0.19</v>
      </c>
      <c r="G546" s="3" t="s">
        <v>632</v>
      </c>
    </row>
    <row r="547" spans="1:7" x14ac:dyDescent="0.2">
      <c r="A547" s="26" t="s">
        <v>795</v>
      </c>
      <c r="B547" s="24">
        <v>47.47</v>
      </c>
      <c r="C547" s="24">
        <v>6.42</v>
      </c>
      <c r="D547" s="24">
        <v>42.14</v>
      </c>
      <c r="E547" s="24">
        <v>3.68</v>
      </c>
      <c r="F547" s="24">
        <v>0.28999999999999998</v>
      </c>
      <c r="G547" s="3" t="s">
        <v>632</v>
      </c>
    </row>
    <row r="548" spans="1:7" x14ac:dyDescent="0.2">
      <c r="A548" s="26" t="s">
        <v>141</v>
      </c>
      <c r="B548" s="24">
        <v>51.13</v>
      </c>
      <c r="C548" s="24">
        <v>6.09</v>
      </c>
      <c r="D548" s="24">
        <v>42.33</v>
      </c>
      <c r="E548" s="24">
        <v>0.39</v>
      </c>
      <c r="F548" s="24">
        <v>0.05</v>
      </c>
      <c r="G548" s="3" t="s">
        <v>632</v>
      </c>
    </row>
    <row r="549" spans="1:7" x14ac:dyDescent="0.2">
      <c r="A549" s="26" t="s">
        <v>141</v>
      </c>
      <c r="B549" s="24">
        <v>50.49</v>
      </c>
      <c r="C549" s="24">
        <v>6.08</v>
      </c>
      <c r="D549" s="24">
        <v>43.2</v>
      </c>
      <c r="E549" s="24">
        <v>0.17</v>
      </c>
      <c r="F549" s="24">
        <v>0.05</v>
      </c>
      <c r="G549" s="3" t="s">
        <v>632</v>
      </c>
    </row>
    <row r="550" spans="1:7" x14ac:dyDescent="0.2">
      <c r="A550" s="26" t="s">
        <v>141</v>
      </c>
      <c r="B550" s="24">
        <v>50.2</v>
      </c>
      <c r="C550" s="24">
        <v>6.01</v>
      </c>
      <c r="D550" s="24">
        <v>43.54</v>
      </c>
      <c r="E550" s="24">
        <v>0.2</v>
      </c>
      <c r="F550" s="24">
        <v>0.05</v>
      </c>
      <c r="G550" s="3" t="s">
        <v>632</v>
      </c>
    </row>
    <row r="551" spans="1:7" x14ac:dyDescent="0.2">
      <c r="A551" s="26" t="s">
        <v>141</v>
      </c>
      <c r="B551" s="24">
        <v>50.23</v>
      </c>
      <c r="C551" s="24">
        <v>5.99</v>
      </c>
      <c r="D551" s="24">
        <v>44.85</v>
      </c>
      <c r="E551" s="24">
        <v>0.08</v>
      </c>
      <c r="F551" s="24">
        <v>0.03</v>
      </c>
      <c r="G551" s="3" t="s">
        <v>632</v>
      </c>
    </row>
    <row r="552" spans="1:7" x14ac:dyDescent="0.2">
      <c r="A552" s="26" t="s">
        <v>141</v>
      </c>
      <c r="B552" s="24">
        <v>49.58</v>
      </c>
      <c r="C552" s="24">
        <v>5.56</v>
      </c>
      <c r="D552" s="24">
        <v>43.97</v>
      </c>
      <c r="E552" s="24">
        <v>0.82</v>
      </c>
      <c r="F552" s="24">
        <v>0.08</v>
      </c>
      <c r="G552" s="3" t="s">
        <v>632</v>
      </c>
    </row>
    <row r="553" spans="1:7" x14ac:dyDescent="0.2">
      <c r="A553" s="26" t="s">
        <v>796</v>
      </c>
      <c r="B553" s="24">
        <v>50.74</v>
      </c>
      <c r="C553" s="24">
        <v>6.1</v>
      </c>
      <c r="D553" s="24">
        <v>42.92</v>
      </c>
      <c r="E553" s="24">
        <v>7.0000000000000007E-2</v>
      </c>
      <c r="F553" s="24">
        <v>0.13</v>
      </c>
      <c r="G553" s="3" t="s">
        <v>632</v>
      </c>
    </row>
    <row r="554" spans="1:7" x14ac:dyDescent="0.2">
      <c r="A554" s="26" t="s">
        <v>796</v>
      </c>
      <c r="B554" s="24">
        <v>50.53</v>
      </c>
      <c r="C554" s="24">
        <v>5.98</v>
      </c>
      <c r="D554" s="24">
        <v>43.2</v>
      </c>
      <c r="E554" s="24">
        <v>0.26</v>
      </c>
      <c r="F554" s="24">
        <v>0.01</v>
      </c>
      <c r="G554" s="3" t="s">
        <v>632</v>
      </c>
    </row>
    <row r="555" spans="1:7" x14ac:dyDescent="0.2">
      <c r="A555" s="26" t="s">
        <v>796</v>
      </c>
      <c r="B555" s="24">
        <v>50.34</v>
      </c>
      <c r="C555" s="24">
        <v>6.06</v>
      </c>
      <c r="D555" s="24">
        <v>43.37</v>
      </c>
      <c r="E555" s="24">
        <v>0.2</v>
      </c>
      <c r="F555" s="24">
        <v>0</v>
      </c>
      <c r="G555" s="3" t="s">
        <v>632</v>
      </c>
    </row>
    <row r="556" spans="1:7" x14ac:dyDescent="0.2">
      <c r="A556" s="26" t="s">
        <v>796</v>
      </c>
      <c r="B556" s="24">
        <v>50.4</v>
      </c>
      <c r="C556" s="24">
        <v>6.09</v>
      </c>
      <c r="D556" s="24">
        <v>43.22</v>
      </c>
      <c r="E556" s="24">
        <v>0.21</v>
      </c>
      <c r="F556" s="24">
        <v>0</v>
      </c>
      <c r="G556" s="3" t="s">
        <v>632</v>
      </c>
    </row>
    <row r="557" spans="1:7" x14ac:dyDescent="0.2">
      <c r="A557" s="26" t="s">
        <v>796</v>
      </c>
      <c r="B557" s="24">
        <v>50.55</v>
      </c>
      <c r="C557" s="24">
        <v>6.44</v>
      </c>
      <c r="D557" s="24">
        <v>42.77</v>
      </c>
      <c r="E557" s="24">
        <v>0.21</v>
      </c>
      <c r="F557" s="48">
        <v>0.03</v>
      </c>
      <c r="G557" s="3" t="s">
        <v>632</v>
      </c>
    </row>
    <row r="558" spans="1:7" x14ac:dyDescent="0.2">
      <c r="A558" s="26" t="s">
        <v>797</v>
      </c>
      <c r="B558" s="24">
        <v>50.24</v>
      </c>
      <c r="C558" s="24">
        <v>5.46</v>
      </c>
      <c r="D558" s="24">
        <v>43.8</v>
      </c>
      <c r="E558" s="24">
        <v>0.36</v>
      </c>
      <c r="F558" s="48">
        <v>0.01</v>
      </c>
      <c r="G558" s="3" t="s">
        <v>632</v>
      </c>
    </row>
    <row r="559" spans="1:7" x14ac:dyDescent="0.2">
      <c r="A559" s="26" t="s">
        <v>798</v>
      </c>
      <c r="B559" s="24">
        <v>48.77</v>
      </c>
      <c r="C559" s="24">
        <v>6.04</v>
      </c>
      <c r="D559" s="24">
        <v>45.08</v>
      </c>
      <c r="E559" s="24">
        <v>0.06</v>
      </c>
      <c r="F559" s="48">
        <v>0.04</v>
      </c>
      <c r="G559" s="3" t="s">
        <v>632</v>
      </c>
    </row>
    <row r="560" spans="1:7" x14ac:dyDescent="0.2">
      <c r="A560" s="26" t="s">
        <v>801</v>
      </c>
      <c r="B560" s="24">
        <v>49.67</v>
      </c>
      <c r="C560" s="24">
        <v>6.13</v>
      </c>
      <c r="D560" s="24">
        <v>44.1</v>
      </c>
      <c r="E560" s="24">
        <v>0.15</v>
      </c>
      <c r="F560" s="48">
        <v>0.02</v>
      </c>
      <c r="G560" s="3" t="s">
        <v>632</v>
      </c>
    </row>
    <row r="561" spans="1:7" x14ac:dyDescent="0.2">
      <c r="A561" s="26" t="s">
        <v>802</v>
      </c>
      <c r="B561" s="24">
        <v>48.08</v>
      </c>
      <c r="C561" s="24">
        <v>5.83</v>
      </c>
      <c r="D561" s="24">
        <v>45.99</v>
      </c>
      <c r="E561" s="24">
        <v>7.0000000000000007E-2</v>
      </c>
      <c r="F561" s="48">
        <v>0.01</v>
      </c>
      <c r="G561" s="3" t="s">
        <v>632</v>
      </c>
    </row>
    <row r="562" spans="1:7" x14ac:dyDescent="0.2">
      <c r="A562" s="26" t="s">
        <v>803</v>
      </c>
      <c r="B562" s="24">
        <v>50.12</v>
      </c>
      <c r="C562" s="24">
        <v>5.94</v>
      </c>
      <c r="D562" s="24">
        <v>43.9</v>
      </c>
      <c r="E562" s="24">
        <v>0.03</v>
      </c>
      <c r="F562" s="48">
        <v>0.01</v>
      </c>
      <c r="G562" s="3" t="s">
        <v>632</v>
      </c>
    </row>
    <row r="563" spans="1:7" x14ac:dyDescent="0.2">
      <c r="A563" s="26" t="s">
        <v>804</v>
      </c>
      <c r="B563" s="24">
        <v>50.2</v>
      </c>
      <c r="C563" s="24">
        <v>5.89</v>
      </c>
      <c r="D563" s="24">
        <v>43.56</v>
      </c>
      <c r="E563" s="24">
        <v>0.31</v>
      </c>
      <c r="F563" s="48">
        <v>0.02</v>
      </c>
      <c r="G563" s="3" t="s">
        <v>632</v>
      </c>
    </row>
    <row r="564" spans="1:7" x14ac:dyDescent="0.2">
      <c r="A564" s="26" t="s">
        <v>805</v>
      </c>
      <c r="B564" s="24">
        <v>49.19</v>
      </c>
      <c r="C564" s="24">
        <v>6.05</v>
      </c>
      <c r="D564" s="24">
        <v>44.57</v>
      </c>
      <c r="E564" s="24">
        <v>0.17</v>
      </c>
      <c r="F564" s="24">
        <v>0.02</v>
      </c>
      <c r="G564" s="3" t="s">
        <v>632</v>
      </c>
    </row>
    <row r="565" spans="1:7" x14ac:dyDescent="0.2">
      <c r="A565" s="26" t="s">
        <v>805</v>
      </c>
      <c r="B565" s="24">
        <v>49.78</v>
      </c>
      <c r="C565" s="24">
        <v>5.78</v>
      </c>
      <c r="D565" s="24">
        <v>44.21</v>
      </c>
      <c r="E565" s="24">
        <v>0.14000000000000001</v>
      </c>
      <c r="F565" s="48">
        <v>0.03</v>
      </c>
      <c r="G565" s="3" t="s">
        <v>632</v>
      </c>
    </row>
    <row r="566" spans="1:7" x14ac:dyDescent="0.2">
      <c r="A566" s="26" t="s">
        <v>805</v>
      </c>
      <c r="B566" s="24">
        <v>51.61</v>
      </c>
      <c r="C566" s="24">
        <v>6.05</v>
      </c>
      <c r="D566" s="24">
        <v>42.03</v>
      </c>
      <c r="E566" s="24">
        <v>0.2</v>
      </c>
      <c r="F566" s="48">
        <v>0.02</v>
      </c>
      <c r="G566" s="3" t="s">
        <v>632</v>
      </c>
    </row>
    <row r="567" spans="1:7" x14ac:dyDescent="0.2">
      <c r="A567" s="26" t="s">
        <v>805</v>
      </c>
      <c r="B567" s="24">
        <v>48.02</v>
      </c>
      <c r="C567" s="24">
        <v>5.84</v>
      </c>
      <c r="D567" s="24">
        <v>46.07</v>
      </c>
      <c r="E567" s="24">
        <v>0.06</v>
      </c>
      <c r="F567" s="48">
        <v>0</v>
      </c>
      <c r="G567" s="3" t="s">
        <v>632</v>
      </c>
    </row>
    <row r="568" spans="1:7" x14ac:dyDescent="0.2">
      <c r="A568" s="26" t="s">
        <v>805</v>
      </c>
      <c r="B568" s="24">
        <v>50.15</v>
      </c>
      <c r="C568" s="24">
        <v>6.16</v>
      </c>
      <c r="D568" s="24">
        <v>43.37</v>
      </c>
      <c r="E568" s="24">
        <v>0.2</v>
      </c>
      <c r="F568" s="48">
        <v>0.12</v>
      </c>
      <c r="G568" s="3" t="s">
        <v>632</v>
      </c>
    </row>
    <row r="569" spans="1:7" x14ac:dyDescent="0.2">
      <c r="A569" s="26" t="s">
        <v>805</v>
      </c>
      <c r="B569" s="24">
        <v>52.8</v>
      </c>
      <c r="C569" s="24">
        <v>6.4</v>
      </c>
      <c r="D569" s="24">
        <v>40.4</v>
      </c>
      <c r="E569" s="24">
        <v>0.4</v>
      </c>
      <c r="F569" s="48">
        <v>0</v>
      </c>
      <c r="G569" s="3" t="s">
        <v>632</v>
      </c>
    </row>
    <row r="570" spans="1:7" x14ac:dyDescent="0.2">
      <c r="A570" s="26" t="s">
        <v>805</v>
      </c>
      <c r="B570" s="24">
        <v>50</v>
      </c>
      <c r="C570" s="24">
        <v>6.43</v>
      </c>
      <c r="D570" s="24">
        <v>42.89</v>
      </c>
      <c r="E570" s="24">
        <v>0.64</v>
      </c>
      <c r="F570" s="48">
        <v>0.04</v>
      </c>
      <c r="G570" s="3" t="s">
        <v>632</v>
      </c>
    </row>
    <row r="571" spans="1:7" x14ac:dyDescent="0.2">
      <c r="A571" s="26" t="s">
        <v>805</v>
      </c>
      <c r="B571" s="24">
        <v>53.31</v>
      </c>
      <c r="C571" s="24">
        <v>6.19</v>
      </c>
      <c r="D571" s="24">
        <v>40.119999999999997</v>
      </c>
      <c r="E571" s="24">
        <v>0.16</v>
      </c>
      <c r="F571" s="48">
        <v>0.11</v>
      </c>
      <c r="G571" s="3" t="s">
        <v>632</v>
      </c>
    </row>
    <row r="572" spans="1:7" x14ac:dyDescent="0.2">
      <c r="A572" s="3" t="s">
        <v>157</v>
      </c>
      <c r="B572" s="13">
        <v>47.9</v>
      </c>
      <c r="C572" s="13">
        <v>6.4</v>
      </c>
      <c r="D572" s="13">
        <v>45.4</v>
      </c>
      <c r="E572" s="13">
        <v>0.7</v>
      </c>
      <c r="F572" s="13">
        <v>0</v>
      </c>
      <c r="G572" s="3" t="s">
        <v>834</v>
      </c>
    </row>
    <row r="573" spans="1:7" x14ac:dyDescent="0.2">
      <c r="A573" s="3" t="s">
        <v>158</v>
      </c>
      <c r="B573" s="13">
        <v>55.4</v>
      </c>
      <c r="C573" s="13">
        <v>6.3</v>
      </c>
      <c r="D573" s="13">
        <v>38</v>
      </c>
      <c r="E573" s="13">
        <v>0.4</v>
      </c>
      <c r="F573" s="13">
        <v>0</v>
      </c>
      <c r="G573" s="3" t="s">
        <v>834</v>
      </c>
    </row>
    <row r="574" spans="1:7" x14ac:dyDescent="0.2">
      <c r="A574" s="49" t="s">
        <v>836</v>
      </c>
      <c r="B574" s="13">
        <v>43.959731543624152</v>
      </c>
      <c r="C574" s="13">
        <v>6.8008948545861294</v>
      </c>
      <c r="D574" s="13">
        <v>47.919463087248317</v>
      </c>
      <c r="E574" s="13">
        <v>1.2863534675615209</v>
      </c>
      <c r="F574" s="13">
        <v>3.3557046979865772E-2</v>
      </c>
      <c r="G574" s="49" t="s">
        <v>835</v>
      </c>
    </row>
    <row r="575" spans="1:7" x14ac:dyDescent="0.2">
      <c r="A575" s="49" t="s">
        <v>184</v>
      </c>
      <c r="B575" s="13">
        <v>47.98</v>
      </c>
      <c r="C575" s="13">
        <v>5.07</v>
      </c>
      <c r="D575" s="13">
        <v>46.5</v>
      </c>
      <c r="E575" s="13">
        <v>0.42</v>
      </c>
      <c r="F575" s="13">
        <v>0.05</v>
      </c>
      <c r="G575" s="49" t="s">
        <v>840</v>
      </c>
    </row>
    <row r="576" spans="1:7" x14ac:dyDescent="0.2">
      <c r="A576" s="3" t="s">
        <v>185</v>
      </c>
      <c r="B576" s="13">
        <v>49.65</v>
      </c>
      <c r="C576" s="13">
        <v>7.54</v>
      </c>
      <c r="D576" s="13">
        <v>38.130000000000003</v>
      </c>
      <c r="E576" s="13">
        <v>4.03</v>
      </c>
      <c r="F576" s="13">
        <v>0.65</v>
      </c>
      <c r="G576" s="3" t="s">
        <v>841</v>
      </c>
    </row>
    <row r="577" spans="1:7" x14ac:dyDescent="0.2">
      <c r="A577" s="3" t="s">
        <v>55</v>
      </c>
      <c r="B577" s="13">
        <v>47.5</v>
      </c>
      <c r="C577" s="13">
        <v>6</v>
      </c>
      <c r="D577" s="13">
        <v>45.5</v>
      </c>
      <c r="E577" s="13">
        <v>1</v>
      </c>
      <c r="F577" s="13">
        <v>0</v>
      </c>
      <c r="G577" s="3" t="s">
        <v>843</v>
      </c>
    </row>
    <row r="578" spans="1:7" x14ac:dyDescent="0.2">
      <c r="A578" s="26" t="s">
        <v>153</v>
      </c>
      <c r="B578" s="24">
        <v>42.4</v>
      </c>
      <c r="C578" s="24">
        <v>5.8</v>
      </c>
      <c r="D578" s="24">
        <v>51.2</v>
      </c>
      <c r="E578" s="24">
        <v>0.6</v>
      </c>
      <c r="F578" s="48">
        <v>0</v>
      </c>
      <c r="G578" s="3" t="s">
        <v>843</v>
      </c>
    </row>
    <row r="579" spans="1:7" x14ac:dyDescent="0.2">
      <c r="A579" s="26" t="s">
        <v>842</v>
      </c>
      <c r="B579" s="24">
        <v>34</v>
      </c>
      <c r="C579" s="24">
        <v>5.0999999999999996</v>
      </c>
      <c r="D579" s="24">
        <v>58</v>
      </c>
      <c r="E579" s="24">
        <v>2.9</v>
      </c>
      <c r="F579" s="48">
        <v>0</v>
      </c>
      <c r="G579" s="3" t="s">
        <v>843</v>
      </c>
    </row>
    <row r="580" spans="1:7" x14ac:dyDescent="0.2">
      <c r="A580" s="26" t="s">
        <v>131</v>
      </c>
      <c r="B580" s="24">
        <v>41.3</v>
      </c>
      <c r="C580" s="24">
        <v>5.7</v>
      </c>
      <c r="D580" s="24">
        <v>52.7</v>
      </c>
      <c r="E580" s="24">
        <v>0.3</v>
      </c>
      <c r="F580" s="48">
        <v>0</v>
      </c>
      <c r="G580" s="3" t="s">
        <v>843</v>
      </c>
    </row>
    <row r="581" spans="1:7" x14ac:dyDescent="0.2">
      <c r="A581" s="26" t="s">
        <v>847</v>
      </c>
      <c r="B581" s="24">
        <v>50.105932203389827</v>
      </c>
      <c r="C581" s="24">
        <v>6.7796610169491522</v>
      </c>
      <c r="D581" s="24">
        <v>39.936440677966104</v>
      </c>
      <c r="E581" s="24">
        <v>2.8601694915254234</v>
      </c>
      <c r="F581" s="48">
        <v>0.31779661016949151</v>
      </c>
      <c r="G581" s="3" t="s">
        <v>848</v>
      </c>
    </row>
    <row r="582" spans="1:7" x14ac:dyDescent="0.2">
      <c r="A582" s="3" t="s">
        <v>45</v>
      </c>
      <c r="B582" s="13">
        <v>48.16</v>
      </c>
      <c r="C582" s="13">
        <v>6.86</v>
      </c>
      <c r="D582" s="13">
        <v>43.74</v>
      </c>
      <c r="E582" s="13">
        <v>0.88</v>
      </c>
      <c r="F582" s="13">
        <v>0.36</v>
      </c>
      <c r="G582" s="11" t="s">
        <v>849</v>
      </c>
    </row>
    <row r="583" spans="1:7" x14ac:dyDescent="0.2">
      <c r="A583" s="3" t="s">
        <v>48</v>
      </c>
      <c r="B583" s="13">
        <v>44.85</v>
      </c>
      <c r="C583" s="13">
        <v>5.93</v>
      </c>
      <c r="D583" s="13">
        <v>47.93</v>
      </c>
      <c r="E583" s="13">
        <v>0.96</v>
      </c>
      <c r="F583" s="13">
        <v>0.32</v>
      </c>
      <c r="G583" s="11" t="s">
        <v>849</v>
      </c>
    </row>
    <row r="584" spans="1:7" x14ac:dyDescent="0.2">
      <c r="A584" s="3" t="s">
        <v>49</v>
      </c>
      <c r="B584" s="13">
        <v>48.86</v>
      </c>
      <c r="C584" s="13">
        <v>6.09</v>
      </c>
      <c r="D584" s="13">
        <v>44.61</v>
      </c>
      <c r="E584" s="13">
        <v>0.05</v>
      </c>
      <c r="F584" s="13">
        <v>0.4</v>
      </c>
      <c r="G584" s="11" t="s">
        <v>849</v>
      </c>
    </row>
    <row r="585" spans="1:7" x14ac:dyDescent="0.2">
      <c r="A585" s="3" t="s">
        <v>50</v>
      </c>
      <c r="B585" s="13">
        <v>44.26</v>
      </c>
      <c r="C585" s="13">
        <v>6.23</v>
      </c>
      <c r="D585" s="13">
        <v>48.26</v>
      </c>
      <c r="E585" s="13">
        <v>0.87</v>
      </c>
      <c r="F585" s="13">
        <v>0.38</v>
      </c>
      <c r="G585" s="11" t="s">
        <v>849</v>
      </c>
    </row>
    <row r="586" spans="1:7" x14ac:dyDescent="0.2">
      <c r="A586" s="3" t="s">
        <v>51</v>
      </c>
      <c r="B586" s="13">
        <v>47.52</v>
      </c>
      <c r="C586" s="13">
        <v>6.05</v>
      </c>
      <c r="D586" s="13">
        <v>46.1</v>
      </c>
      <c r="E586" s="13">
        <v>0</v>
      </c>
      <c r="F586" s="13">
        <v>0.33</v>
      </c>
      <c r="G586" s="11" t="s">
        <v>849</v>
      </c>
    </row>
    <row r="587" spans="1:7" x14ac:dyDescent="0.2">
      <c r="A587" s="3" t="s">
        <v>65</v>
      </c>
      <c r="B587" s="13">
        <v>50.08</v>
      </c>
      <c r="C587" s="13">
        <v>7.4</v>
      </c>
      <c r="D587" s="13">
        <v>34.9</v>
      </c>
      <c r="E587" s="13">
        <v>6.89</v>
      </c>
      <c r="F587" s="13">
        <v>0.72</v>
      </c>
      <c r="G587" s="11" t="s">
        <v>849</v>
      </c>
    </row>
    <row r="588" spans="1:7" x14ac:dyDescent="0.2">
      <c r="A588" s="3" t="s">
        <v>68</v>
      </c>
      <c r="B588" s="13">
        <v>43.84</v>
      </c>
      <c r="C588" s="13">
        <v>6.26</v>
      </c>
      <c r="D588" s="13">
        <v>49.13</v>
      </c>
      <c r="E588" s="13">
        <v>0.41</v>
      </c>
      <c r="F588" s="13">
        <v>0.36</v>
      </c>
      <c r="G588" s="11" t="s">
        <v>849</v>
      </c>
    </row>
    <row r="589" spans="1:7" x14ac:dyDescent="0.2">
      <c r="A589" s="3" t="s">
        <v>70</v>
      </c>
      <c r="B589" s="13">
        <v>44.99</v>
      </c>
      <c r="C589" s="13">
        <v>5.95</v>
      </c>
      <c r="D589" s="13">
        <v>46.43</v>
      </c>
      <c r="E589" s="13">
        <v>2.2000000000000002</v>
      </c>
      <c r="F589" s="13">
        <v>0.43</v>
      </c>
      <c r="G589" s="11" t="s">
        <v>849</v>
      </c>
    </row>
    <row r="590" spans="1:7" x14ac:dyDescent="0.2">
      <c r="A590" s="3" t="s">
        <v>80</v>
      </c>
      <c r="B590" s="13">
        <v>45.62</v>
      </c>
      <c r="C590" s="13">
        <v>6.05</v>
      </c>
      <c r="D590" s="13">
        <v>47.57</v>
      </c>
      <c r="E590" s="13">
        <v>0.4</v>
      </c>
      <c r="F590" s="13">
        <v>0.36</v>
      </c>
      <c r="G590" s="11" t="s">
        <v>849</v>
      </c>
    </row>
    <row r="591" spans="1:7" x14ac:dyDescent="0.2">
      <c r="A591" s="3" t="s">
        <v>90</v>
      </c>
      <c r="B591" s="13">
        <v>50.06</v>
      </c>
      <c r="C591" s="13">
        <v>5.98</v>
      </c>
      <c r="D591" s="13">
        <v>43.56</v>
      </c>
      <c r="E591" s="13">
        <v>0.05</v>
      </c>
      <c r="F591" s="13">
        <v>0.35</v>
      </c>
      <c r="G591" s="11" t="s">
        <v>849</v>
      </c>
    </row>
    <row r="592" spans="1:7" x14ac:dyDescent="0.2">
      <c r="A592" s="3" t="s">
        <v>91</v>
      </c>
      <c r="B592" s="13">
        <v>45.28</v>
      </c>
      <c r="C592" s="13">
        <v>6.01</v>
      </c>
      <c r="D592" s="13">
        <v>46.91</v>
      </c>
      <c r="E592" s="13">
        <v>1.34</v>
      </c>
      <c r="F592" s="13">
        <v>0.46</v>
      </c>
      <c r="G592" s="11" t="s">
        <v>849</v>
      </c>
    </row>
    <row r="593" spans="1:7" x14ac:dyDescent="0.2">
      <c r="A593" s="3" t="s">
        <v>97</v>
      </c>
      <c r="B593" s="13">
        <v>51.33</v>
      </c>
      <c r="C593" s="13">
        <v>6.42</v>
      </c>
      <c r="D593" s="13">
        <v>40.799999999999997</v>
      </c>
      <c r="E593" s="13">
        <v>1.08</v>
      </c>
      <c r="F593" s="13">
        <v>0.36</v>
      </c>
      <c r="G593" s="11" t="s">
        <v>849</v>
      </c>
    </row>
    <row r="594" spans="1:7" x14ac:dyDescent="0.2">
      <c r="A594" s="3" t="s">
        <v>98</v>
      </c>
      <c r="B594" s="13">
        <v>52.9</v>
      </c>
      <c r="C594" s="13">
        <v>6.9</v>
      </c>
      <c r="D594" s="13">
        <v>38.729999999999997</v>
      </c>
      <c r="E594" s="13">
        <v>1.01</v>
      </c>
      <c r="F594" s="13">
        <v>0.45</v>
      </c>
      <c r="G594" s="11" t="s">
        <v>849</v>
      </c>
    </row>
    <row r="595" spans="1:7" x14ac:dyDescent="0.2">
      <c r="A595" s="3" t="s">
        <v>29</v>
      </c>
      <c r="B595" s="13">
        <v>44.67</v>
      </c>
      <c r="C595" s="13">
        <v>6.25</v>
      </c>
      <c r="D595" s="13">
        <v>47.29</v>
      </c>
      <c r="E595" s="13">
        <v>1.38</v>
      </c>
      <c r="F595" s="13">
        <v>0.41</v>
      </c>
      <c r="G595" s="11" t="s">
        <v>849</v>
      </c>
    </row>
    <row r="596" spans="1:7" x14ac:dyDescent="0.2">
      <c r="A596" s="3" t="s">
        <v>106</v>
      </c>
      <c r="B596" s="13">
        <v>50.91</v>
      </c>
      <c r="C596" s="13">
        <v>6.62</v>
      </c>
      <c r="D596" s="13">
        <v>40.94</v>
      </c>
      <c r="E596" s="13">
        <v>1.06</v>
      </c>
      <c r="F596" s="13">
        <v>0.47</v>
      </c>
      <c r="G596" s="11" t="s">
        <v>849</v>
      </c>
    </row>
    <row r="597" spans="1:7" x14ac:dyDescent="0.2">
      <c r="A597" s="3" t="s">
        <v>112</v>
      </c>
      <c r="B597" s="13">
        <v>45.64</v>
      </c>
      <c r="C597" s="13">
        <v>6.22</v>
      </c>
      <c r="D597" s="13">
        <v>46.85</v>
      </c>
      <c r="E597" s="13">
        <v>0.86</v>
      </c>
      <c r="F597" s="13">
        <v>0.43</v>
      </c>
      <c r="G597" s="11" t="s">
        <v>849</v>
      </c>
    </row>
    <row r="598" spans="1:7" x14ac:dyDescent="0.2">
      <c r="A598" s="3" t="s">
        <v>129</v>
      </c>
      <c r="B598" s="13">
        <v>46.91</v>
      </c>
      <c r="C598" s="13">
        <v>6.03</v>
      </c>
      <c r="D598" s="13">
        <v>45.63</v>
      </c>
      <c r="E598" s="13">
        <v>0.97</v>
      </c>
      <c r="F598" s="13">
        <v>0.44</v>
      </c>
      <c r="G598" s="11" t="s">
        <v>849</v>
      </c>
    </row>
    <row r="599" spans="1:7" x14ac:dyDescent="0.2">
      <c r="A599" s="3" t="s">
        <v>162</v>
      </c>
      <c r="B599" s="13">
        <v>44.82</v>
      </c>
      <c r="C599" s="13">
        <v>6.27</v>
      </c>
      <c r="D599" s="13">
        <v>46.37</v>
      </c>
      <c r="E599" s="13">
        <v>2.06</v>
      </c>
      <c r="F599" s="13">
        <v>0.48</v>
      </c>
      <c r="G599" s="11" t="s">
        <v>849</v>
      </c>
    </row>
    <row r="600" spans="1:7" x14ac:dyDescent="0.2">
      <c r="A600" s="3" t="s">
        <v>174</v>
      </c>
      <c r="B600" s="13">
        <v>49.07</v>
      </c>
      <c r="C600" s="13">
        <v>5.82</v>
      </c>
      <c r="D600" s="13">
        <v>44.6</v>
      </c>
      <c r="E600" s="13">
        <v>0.1</v>
      </c>
      <c r="F600" s="13">
        <v>0.41</v>
      </c>
      <c r="G600" s="11" t="s">
        <v>849</v>
      </c>
    </row>
    <row r="601" spans="1:7" x14ac:dyDescent="0.2">
      <c r="A601" s="3" t="s">
        <v>190</v>
      </c>
      <c r="B601" s="13">
        <v>46.33</v>
      </c>
      <c r="C601" s="13">
        <v>6.66</v>
      </c>
      <c r="D601" s="13">
        <v>44.99</v>
      </c>
      <c r="E601" s="13">
        <v>1.63</v>
      </c>
      <c r="F601" s="13">
        <v>0.39</v>
      </c>
      <c r="G601" s="11" t="s">
        <v>849</v>
      </c>
    </row>
    <row r="602" spans="1:7" x14ac:dyDescent="0.2">
      <c r="A602" s="3" t="s">
        <v>195</v>
      </c>
      <c r="B602" s="13">
        <v>46.78</v>
      </c>
      <c r="C602" s="13">
        <v>6.14</v>
      </c>
      <c r="D602" s="13">
        <v>46.68</v>
      </c>
      <c r="E602" s="13">
        <v>0.05</v>
      </c>
      <c r="F602" s="13">
        <v>0.35</v>
      </c>
      <c r="G602" s="11" t="s">
        <v>849</v>
      </c>
    </row>
    <row r="603" spans="1:7" x14ac:dyDescent="0.2">
      <c r="A603" s="3" t="s">
        <v>202</v>
      </c>
      <c r="B603" s="13">
        <v>47.31</v>
      </c>
      <c r="C603" s="13">
        <v>6.08</v>
      </c>
      <c r="D603" s="13">
        <v>45.66</v>
      </c>
      <c r="E603" s="13">
        <v>0.53</v>
      </c>
      <c r="F603" s="13">
        <v>0.42</v>
      </c>
      <c r="G603" s="11" t="s">
        <v>849</v>
      </c>
    </row>
    <row r="604" spans="1:7" x14ac:dyDescent="0.2">
      <c r="A604" s="3" t="s">
        <v>203</v>
      </c>
      <c r="B604" s="13">
        <v>53.68</v>
      </c>
      <c r="C604" s="13">
        <v>6.74</v>
      </c>
      <c r="D604" s="13">
        <v>37.6</v>
      </c>
      <c r="E604" s="13">
        <v>1.59</v>
      </c>
      <c r="F604" s="13">
        <v>0.39</v>
      </c>
      <c r="G604" s="11" t="s">
        <v>849</v>
      </c>
    </row>
    <row r="605" spans="1:7" x14ac:dyDescent="0.2">
      <c r="A605" s="3" t="s">
        <v>205</v>
      </c>
      <c r="B605" s="13">
        <v>45.92</v>
      </c>
      <c r="C605" s="13">
        <v>6.64</v>
      </c>
      <c r="D605" s="13">
        <v>38.26</v>
      </c>
      <c r="E605" s="13">
        <v>8.57</v>
      </c>
      <c r="F605" s="13">
        <v>0.61</v>
      </c>
      <c r="G605" s="11" t="s">
        <v>849</v>
      </c>
    </row>
    <row r="606" spans="1:7" x14ac:dyDescent="0.2">
      <c r="A606" s="3" t="s">
        <v>211</v>
      </c>
      <c r="B606" s="13">
        <v>44.88</v>
      </c>
      <c r="C606" s="13">
        <v>6.05</v>
      </c>
      <c r="D606" s="13">
        <v>48.14</v>
      </c>
      <c r="E606" s="13">
        <v>0.47</v>
      </c>
      <c r="F606" s="13">
        <v>0.45</v>
      </c>
      <c r="G606" s="11" t="s">
        <v>849</v>
      </c>
    </row>
    <row r="607" spans="1:7" x14ac:dyDescent="0.2">
      <c r="A607" s="3" t="s">
        <v>212</v>
      </c>
      <c r="B607" s="13">
        <v>42.18</v>
      </c>
      <c r="C607" s="13">
        <v>5.77</v>
      </c>
      <c r="D607" s="13">
        <v>51.31</v>
      </c>
      <c r="E607" s="13">
        <v>0.34</v>
      </c>
      <c r="F607" s="13">
        <v>0.39</v>
      </c>
      <c r="G607" s="11" t="s">
        <v>849</v>
      </c>
    </row>
    <row r="608" spans="1:7" x14ac:dyDescent="0.2">
      <c r="A608" s="3" t="s">
        <v>214</v>
      </c>
      <c r="B608" s="13">
        <v>52.33</v>
      </c>
      <c r="C608" s="13">
        <v>6.93</v>
      </c>
      <c r="D608" s="13">
        <v>37.46</v>
      </c>
      <c r="E608" s="13">
        <v>2.79</v>
      </c>
      <c r="F608" s="13">
        <v>0.5</v>
      </c>
      <c r="G608" s="11" t="s">
        <v>849</v>
      </c>
    </row>
    <row r="609" spans="1:7" x14ac:dyDescent="0.2">
      <c r="A609" s="3" t="s">
        <v>215</v>
      </c>
      <c r="B609" s="13">
        <v>47.26</v>
      </c>
      <c r="C609" s="13">
        <v>6.37</v>
      </c>
      <c r="D609" s="13">
        <v>42.19</v>
      </c>
      <c r="E609" s="13">
        <v>3.65</v>
      </c>
      <c r="F609" s="13">
        <v>0.52</v>
      </c>
      <c r="G609" s="11" t="s">
        <v>849</v>
      </c>
    </row>
    <row r="610" spans="1:7" x14ac:dyDescent="0.2">
      <c r="A610" s="3" t="s">
        <v>216</v>
      </c>
      <c r="B610" s="13">
        <v>48.91</v>
      </c>
      <c r="C610" s="13">
        <v>6.6</v>
      </c>
      <c r="D610" s="13">
        <v>43.21</v>
      </c>
      <c r="E610" s="13">
        <v>0.89</v>
      </c>
      <c r="F610" s="13">
        <v>0.4</v>
      </c>
      <c r="G610" s="11" t="s">
        <v>849</v>
      </c>
    </row>
    <row r="611" spans="1:7" x14ac:dyDescent="0.2">
      <c r="A611" s="3" t="s">
        <v>217</v>
      </c>
      <c r="B611" s="13">
        <v>43.74</v>
      </c>
      <c r="C611" s="13">
        <v>5.92</v>
      </c>
      <c r="D611" s="13">
        <v>47.21</v>
      </c>
      <c r="E611" s="13">
        <v>2.6</v>
      </c>
      <c r="F611" s="13">
        <v>0.53</v>
      </c>
      <c r="G611" s="11" t="s">
        <v>849</v>
      </c>
    </row>
    <row r="612" spans="1:7" x14ac:dyDescent="0.2">
      <c r="A612" s="3" t="s">
        <v>220</v>
      </c>
      <c r="B612" s="13">
        <v>44.15</v>
      </c>
      <c r="C612" s="13">
        <v>5.31</v>
      </c>
      <c r="D612" s="13">
        <v>48.04</v>
      </c>
      <c r="E612" s="13">
        <v>1.91</v>
      </c>
      <c r="F612" s="13">
        <v>0.57999999999999996</v>
      </c>
      <c r="G612" s="11" t="s">
        <v>849</v>
      </c>
    </row>
    <row r="613" spans="1:7" x14ac:dyDescent="0.2">
      <c r="A613" s="3" t="s">
        <v>221</v>
      </c>
      <c r="B613" s="13">
        <v>40.15</v>
      </c>
      <c r="C613" s="13">
        <v>5.0199999999999996</v>
      </c>
      <c r="D613" s="13">
        <v>53.91</v>
      </c>
      <c r="E613" s="13">
        <v>0.61</v>
      </c>
      <c r="F613" s="13">
        <v>0.31</v>
      </c>
      <c r="G613" s="11" t="s">
        <v>849</v>
      </c>
    </row>
    <row r="614" spans="1:7" x14ac:dyDescent="0.2">
      <c r="A614" s="3" t="s">
        <v>222</v>
      </c>
      <c r="B614" s="13">
        <v>34.6</v>
      </c>
      <c r="C614" s="13">
        <v>5.61</v>
      </c>
      <c r="D614" s="13">
        <v>58.92</v>
      </c>
      <c r="E614" s="13">
        <v>0.63</v>
      </c>
      <c r="F614" s="13">
        <v>0.24</v>
      </c>
      <c r="G614" s="11" t="s">
        <v>849</v>
      </c>
    </row>
    <row r="615" spans="1:7" x14ac:dyDescent="0.2">
      <c r="A615" s="3" t="s">
        <v>229</v>
      </c>
      <c r="B615" s="13">
        <v>50.77</v>
      </c>
      <c r="C615" s="13">
        <v>6</v>
      </c>
      <c r="D615" s="13">
        <v>42.53</v>
      </c>
      <c r="E615" s="13">
        <v>0.62</v>
      </c>
      <c r="F615" s="13">
        <v>7.0000000000000007E-2</v>
      </c>
      <c r="G615" s="11" t="s">
        <v>849</v>
      </c>
    </row>
    <row r="616" spans="1:7" x14ac:dyDescent="0.2">
      <c r="A616" s="3" t="s">
        <v>39</v>
      </c>
      <c r="B616" s="13">
        <v>50.06</v>
      </c>
      <c r="C616" s="13">
        <v>6.36</v>
      </c>
      <c r="D616" s="13">
        <v>40.53</v>
      </c>
      <c r="E616" s="13">
        <v>2.84</v>
      </c>
      <c r="F616" s="13">
        <v>0.21</v>
      </c>
      <c r="G616" s="11" t="s">
        <v>850</v>
      </c>
    </row>
    <row r="617" spans="1:7" x14ac:dyDescent="0.2">
      <c r="A617" s="3" t="s">
        <v>41</v>
      </c>
      <c r="B617" s="13">
        <v>46.35</v>
      </c>
      <c r="C617" s="13">
        <v>5.67</v>
      </c>
      <c r="D617" s="13">
        <v>47.46</v>
      </c>
      <c r="E617" s="13">
        <v>0.3</v>
      </c>
      <c r="F617" s="13">
        <v>0.22</v>
      </c>
      <c r="G617" s="11" t="s">
        <v>850</v>
      </c>
    </row>
    <row r="618" spans="1:7" x14ac:dyDescent="0.2">
      <c r="A618" s="3" t="s">
        <v>43</v>
      </c>
      <c r="B618" s="13">
        <v>43.25</v>
      </c>
      <c r="C618" s="13">
        <v>5.5</v>
      </c>
      <c r="D618" s="13">
        <v>48.06</v>
      </c>
      <c r="E618" s="13">
        <v>2.85</v>
      </c>
      <c r="F618" s="13">
        <v>0.34</v>
      </c>
      <c r="G618" s="11" t="s">
        <v>850</v>
      </c>
    </row>
    <row r="619" spans="1:7" x14ac:dyDescent="0.2">
      <c r="A619" s="3" t="s">
        <v>44</v>
      </c>
      <c r="B619" s="13">
        <v>44.68</v>
      </c>
      <c r="C619" s="13">
        <v>5.98</v>
      </c>
      <c r="D619" s="13">
        <v>48.55</v>
      </c>
      <c r="E619" s="13">
        <v>0.6</v>
      </c>
      <c r="F619" s="13">
        <v>0.18</v>
      </c>
      <c r="G619" s="11" t="s">
        <v>850</v>
      </c>
    </row>
    <row r="620" spans="1:7" x14ac:dyDescent="0.2">
      <c r="A620" s="3" t="s">
        <v>46</v>
      </c>
      <c r="B620" s="13">
        <v>46.24</v>
      </c>
      <c r="C620" s="13">
        <v>11.55</v>
      </c>
      <c r="D620" s="13">
        <v>41.01</v>
      </c>
      <c r="E620" s="13">
        <v>0.81</v>
      </c>
      <c r="F620" s="13">
        <v>0.39</v>
      </c>
      <c r="G620" s="11" t="s">
        <v>850</v>
      </c>
    </row>
    <row r="621" spans="1:7" x14ac:dyDescent="0.2">
      <c r="A621" s="3" t="s">
        <v>47</v>
      </c>
      <c r="B621" s="13">
        <v>44.45</v>
      </c>
      <c r="C621" s="13">
        <v>6.15</v>
      </c>
      <c r="D621" s="13">
        <v>47.56</v>
      </c>
      <c r="E621" s="13">
        <v>1.61</v>
      </c>
      <c r="F621" s="13">
        <v>0.23</v>
      </c>
      <c r="G621" s="11" t="s">
        <v>850</v>
      </c>
    </row>
    <row r="622" spans="1:7" x14ac:dyDescent="0.2">
      <c r="A622" s="3" t="s">
        <v>56</v>
      </c>
      <c r="B622" s="13">
        <v>41.59</v>
      </c>
      <c r="C622" s="13">
        <v>6.08</v>
      </c>
      <c r="D622" s="13">
        <v>50.18</v>
      </c>
      <c r="E622" s="13">
        <v>1.79</v>
      </c>
      <c r="F622" s="13">
        <v>0.35</v>
      </c>
      <c r="G622" s="11" t="s">
        <v>850</v>
      </c>
    </row>
    <row r="623" spans="1:7" x14ac:dyDescent="0.2">
      <c r="A623" s="3" t="s">
        <v>57</v>
      </c>
      <c r="B623" s="13">
        <v>40.69</v>
      </c>
      <c r="C623" s="13">
        <v>6.95</v>
      </c>
      <c r="D623" s="13">
        <v>50.5</v>
      </c>
      <c r="E623" s="13">
        <v>1.64</v>
      </c>
      <c r="F623" s="13">
        <v>0.23</v>
      </c>
      <c r="G623" s="11" t="s">
        <v>850</v>
      </c>
    </row>
    <row r="624" spans="1:7" x14ac:dyDescent="0.2">
      <c r="A624" s="3" t="s">
        <v>58</v>
      </c>
      <c r="B624" s="13">
        <v>39.659999999999997</v>
      </c>
      <c r="C624" s="13">
        <v>5.38</v>
      </c>
      <c r="D624" s="13">
        <v>53.98</v>
      </c>
      <c r="E624" s="13">
        <v>0.66</v>
      </c>
      <c r="F624" s="13">
        <v>0.31</v>
      </c>
      <c r="G624" s="11" t="s">
        <v>850</v>
      </c>
    </row>
    <row r="625" spans="1:7" x14ac:dyDescent="0.2">
      <c r="A625" s="3" t="s">
        <v>59</v>
      </c>
      <c r="B625" s="13">
        <v>38.94</v>
      </c>
      <c r="C625" s="13">
        <v>5.23</v>
      </c>
      <c r="D625" s="13">
        <v>54.13</v>
      </c>
      <c r="E625" s="13">
        <v>1.19</v>
      </c>
      <c r="F625" s="13">
        <v>0.51</v>
      </c>
      <c r="G625" s="11" t="s">
        <v>850</v>
      </c>
    </row>
    <row r="626" spans="1:7" x14ac:dyDescent="0.2">
      <c r="A626" s="3" t="s">
        <v>60</v>
      </c>
      <c r="B626" s="13">
        <v>56.73</v>
      </c>
      <c r="C626" s="13">
        <v>6.62</v>
      </c>
      <c r="D626" s="13">
        <v>33.020000000000003</v>
      </c>
      <c r="E626" s="13">
        <v>2.78</v>
      </c>
      <c r="F626" s="13">
        <v>0.85</v>
      </c>
      <c r="G626" s="11" t="s">
        <v>850</v>
      </c>
    </row>
    <row r="627" spans="1:7" x14ac:dyDescent="0.2">
      <c r="A627" s="3" t="s">
        <v>61</v>
      </c>
      <c r="B627" s="13">
        <v>43.25</v>
      </c>
      <c r="C627" s="13">
        <v>6.33</v>
      </c>
      <c r="D627" s="13">
        <v>49.66</v>
      </c>
      <c r="E627" s="13">
        <v>0.42</v>
      </c>
      <c r="F627" s="13">
        <v>0.34</v>
      </c>
      <c r="G627" s="11" t="s">
        <v>850</v>
      </c>
    </row>
    <row r="628" spans="1:7" x14ac:dyDescent="0.2">
      <c r="A628" s="3" t="s">
        <v>62</v>
      </c>
      <c r="B628" s="13">
        <v>45.62</v>
      </c>
      <c r="C628" s="13">
        <v>0.03</v>
      </c>
      <c r="D628" s="13">
        <v>53.43</v>
      </c>
      <c r="E628" s="13">
        <v>0.33</v>
      </c>
      <c r="F628" s="13">
        <v>0.59</v>
      </c>
      <c r="G628" s="11" t="s">
        <v>850</v>
      </c>
    </row>
    <row r="629" spans="1:7" x14ac:dyDescent="0.2">
      <c r="A629" s="3" t="s">
        <v>63</v>
      </c>
      <c r="B629" s="13">
        <v>58.3</v>
      </c>
      <c r="C629" s="13">
        <v>8.41</v>
      </c>
      <c r="D629" s="13">
        <v>31.92</v>
      </c>
      <c r="E629" s="13">
        <v>1.03</v>
      </c>
      <c r="F629" s="13">
        <v>0.35</v>
      </c>
      <c r="G629" s="11" t="s">
        <v>850</v>
      </c>
    </row>
    <row r="630" spans="1:7" x14ac:dyDescent="0.2">
      <c r="A630" s="3" t="s">
        <v>64</v>
      </c>
      <c r="B630" s="13">
        <v>46.19</v>
      </c>
      <c r="C630" s="13">
        <v>5.7</v>
      </c>
      <c r="D630" s="13">
        <v>47.36</v>
      </c>
      <c r="E630" s="13">
        <v>0.18</v>
      </c>
      <c r="F630" s="13">
        <v>0.56000000000000005</v>
      </c>
      <c r="G630" s="11" t="s">
        <v>850</v>
      </c>
    </row>
    <row r="631" spans="1:7" x14ac:dyDescent="0.2">
      <c r="A631" s="3" t="s">
        <v>67</v>
      </c>
      <c r="B631" s="13">
        <v>46.74</v>
      </c>
      <c r="C631" s="13">
        <v>6.39</v>
      </c>
      <c r="D631" s="13">
        <v>45.52</v>
      </c>
      <c r="E631" s="13">
        <v>1.24</v>
      </c>
      <c r="F631" s="13">
        <v>0.1</v>
      </c>
      <c r="G631" s="11" t="s">
        <v>850</v>
      </c>
    </row>
    <row r="632" spans="1:7" x14ac:dyDescent="0.2">
      <c r="A632" s="3" t="s">
        <v>69</v>
      </c>
      <c r="B632" s="13">
        <v>47.26</v>
      </c>
      <c r="C632" s="13">
        <v>6.45</v>
      </c>
      <c r="D632" s="13">
        <v>46.04</v>
      </c>
      <c r="E632" s="13">
        <v>0.08</v>
      </c>
      <c r="F632" s="13">
        <v>0.17</v>
      </c>
      <c r="G632" s="11" t="s">
        <v>850</v>
      </c>
    </row>
    <row r="633" spans="1:7" x14ac:dyDescent="0.2">
      <c r="A633" s="3" t="s">
        <v>73</v>
      </c>
      <c r="B633" s="13">
        <v>48.57</v>
      </c>
      <c r="C633" s="13">
        <v>6.21</v>
      </c>
      <c r="D633" s="13">
        <v>44.6</v>
      </c>
      <c r="E633" s="13">
        <v>0.43</v>
      </c>
      <c r="F633" s="13">
        <v>0.19</v>
      </c>
      <c r="G633" s="11" t="s">
        <v>850</v>
      </c>
    </row>
    <row r="634" spans="1:7" x14ac:dyDescent="0.2">
      <c r="A634" s="3" t="s">
        <v>74</v>
      </c>
      <c r="B634" s="13">
        <v>46.42</v>
      </c>
      <c r="C634" s="13">
        <v>6.21</v>
      </c>
      <c r="D634" s="13">
        <v>46.68</v>
      </c>
      <c r="E634" s="13">
        <v>0.52</v>
      </c>
      <c r="F634" s="13">
        <v>0.17</v>
      </c>
      <c r="G634" s="11" t="s">
        <v>850</v>
      </c>
    </row>
    <row r="635" spans="1:7" x14ac:dyDescent="0.2">
      <c r="A635" s="3" t="s">
        <v>75</v>
      </c>
      <c r="B635" s="13">
        <v>45.52</v>
      </c>
      <c r="C635" s="13">
        <v>6.25</v>
      </c>
      <c r="D635" s="13">
        <v>46.55</v>
      </c>
      <c r="E635" s="13">
        <v>1.49</v>
      </c>
      <c r="F635" s="13">
        <v>0.19</v>
      </c>
      <c r="G635" s="11" t="s">
        <v>850</v>
      </c>
    </row>
    <row r="636" spans="1:7" x14ac:dyDescent="0.2">
      <c r="A636" s="3" t="s">
        <v>76</v>
      </c>
      <c r="B636" s="13">
        <v>42.31</v>
      </c>
      <c r="C636" s="13">
        <v>5.17</v>
      </c>
      <c r="D636" s="13">
        <v>51.77</v>
      </c>
      <c r="E636" s="13">
        <v>0.42</v>
      </c>
      <c r="F636" s="13">
        <v>0.33</v>
      </c>
      <c r="G636" s="11" t="s">
        <v>850</v>
      </c>
    </row>
    <row r="637" spans="1:7" x14ac:dyDescent="0.2">
      <c r="A637" s="3" t="s">
        <v>77</v>
      </c>
      <c r="B637" s="13">
        <v>45.3</v>
      </c>
      <c r="C637" s="13">
        <v>6.1</v>
      </c>
      <c r="D637" s="13">
        <v>48.2</v>
      </c>
      <c r="E637" s="13">
        <v>0.23</v>
      </c>
      <c r="F637" s="13">
        <v>0.17</v>
      </c>
      <c r="G637" s="11" t="s">
        <v>850</v>
      </c>
    </row>
    <row r="638" spans="1:7" x14ac:dyDescent="0.2">
      <c r="A638" s="3" t="s">
        <v>78</v>
      </c>
      <c r="B638" s="13">
        <v>47.82</v>
      </c>
      <c r="C638" s="13">
        <v>6.24</v>
      </c>
      <c r="D638" s="13">
        <v>43.46</v>
      </c>
      <c r="E638" s="13">
        <v>2.21</v>
      </c>
      <c r="F638" s="13">
        <v>0.27</v>
      </c>
      <c r="G638" s="11" t="s">
        <v>850</v>
      </c>
    </row>
    <row r="639" spans="1:7" x14ac:dyDescent="0.2">
      <c r="A639" s="3" t="s">
        <v>79</v>
      </c>
      <c r="B639" s="13">
        <v>45.88</v>
      </c>
      <c r="C639" s="13">
        <v>5</v>
      </c>
      <c r="D639" s="13">
        <v>48.73</v>
      </c>
      <c r="E639" s="13">
        <v>0.12</v>
      </c>
      <c r="F639" s="13">
        <v>0.27</v>
      </c>
      <c r="G639" s="11" t="s">
        <v>850</v>
      </c>
    </row>
    <row r="640" spans="1:7" x14ac:dyDescent="0.2">
      <c r="A640" s="3" t="s">
        <v>81</v>
      </c>
      <c r="B640" s="13">
        <v>43.25</v>
      </c>
      <c r="C640" s="13">
        <v>5.89</v>
      </c>
      <c r="D640" s="13">
        <v>47.93</v>
      </c>
      <c r="E640" s="13">
        <v>2.64</v>
      </c>
      <c r="F640" s="13">
        <v>0.28999999999999998</v>
      </c>
      <c r="G640" s="11" t="s">
        <v>850</v>
      </c>
    </row>
    <row r="641" spans="1:7" x14ac:dyDescent="0.2">
      <c r="A641" s="3" t="s">
        <v>89</v>
      </c>
      <c r="B641" s="13">
        <v>44.78</v>
      </c>
      <c r="C641" s="13">
        <v>6.02</v>
      </c>
      <c r="D641" s="13">
        <v>48.77</v>
      </c>
      <c r="E641" s="13">
        <v>0.22</v>
      </c>
      <c r="F641" s="13">
        <v>0.21</v>
      </c>
      <c r="G641" s="11" t="s">
        <v>850</v>
      </c>
    </row>
    <row r="642" spans="1:7" x14ac:dyDescent="0.2">
      <c r="A642" s="3" t="s">
        <v>96</v>
      </c>
      <c r="B642" s="13">
        <v>27.81</v>
      </c>
      <c r="C642" s="13">
        <v>5.7</v>
      </c>
      <c r="D642" s="13">
        <v>65.959999999999994</v>
      </c>
      <c r="E642" s="13">
        <v>0.35</v>
      </c>
      <c r="F642" s="13">
        <v>0.18</v>
      </c>
      <c r="G642" s="11" t="s">
        <v>850</v>
      </c>
    </row>
    <row r="643" spans="1:7" x14ac:dyDescent="0.2">
      <c r="A643" s="3" t="s">
        <v>99</v>
      </c>
      <c r="B643" s="13">
        <v>43.37</v>
      </c>
      <c r="C643" s="13">
        <v>6.23</v>
      </c>
      <c r="D643" s="13">
        <v>49.05</v>
      </c>
      <c r="E643" s="13">
        <v>1.03</v>
      </c>
      <c r="F643" s="13">
        <v>0.32</v>
      </c>
      <c r="G643" s="11" t="s">
        <v>850</v>
      </c>
    </row>
    <row r="644" spans="1:7" x14ac:dyDescent="0.2">
      <c r="A644" s="3" t="s">
        <v>102</v>
      </c>
      <c r="B644" s="13">
        <v>46.53</v>
      </c>
      <c r="C644" s="13">
        <v>5.87</v>
      </c>
      <c r="D644" s="13">
        <v>45.61</v>
      </c>
      <c r="E644" s="13">
        <v>1.69</v>
      </c>
      <c r="F644" s="13">
        <v>0.3</v>
      </c>
      <c r="G644" s="11" t="s">
        <v>850</v>
      </c>
    </row>
    <row r="645" spans="1:7" x14ac:dyDescent="0.2">
      <c r="A645" s="3" t="s">
        <v>103</v>
      </c>
      <c r="B645" s="13">
        <v>44.77</v>
      </c>
      <c r="C645" s="13">
        <v>6.33</v>
      </c>
      <c r="D645" s="13">
        <v>48.6</v>
      </c>
      <c r="E645" s="13">
        <v>0.14000000000000001</v>
      </c>
      <c r="F645" s="13">
        <v>0.15</v>
      </c>
      <c r="G645" s="11" t="s">
        <v>850</v>
      </c>
    </row>
    <row r="646" spans="1:7" x14ac:dyDescent="0.2">
      <c r="A646" s="3" t="s">
        <v>104</v>
      </c>
      <c r="B646" s="13">
        <v>46.81</v>
      </c>
      <c r="C646" s="13">
        <v>5.81</v>
      </c>
      <c r="D646" s="13">
        <v>45.84</v>
      </c>
      <c r="E646" s="13">
        <v>1.1399999999999999</v>
      </c>
      <c r="F646" s="13">
        <v>0.39</v>
      </c>
      <c r="G646" s="11" t="s">
        <v>850</v>
      </c>
    </row>
    <row r="647" spans="1:7" x14ac:dyDescent="0.2">
      <c r="A647" s="3" t="s">
        <v>105</v>
      </c>
      <c r="B647" s="13">
        <v>45.28</v>
      </c>
      <c r="C647" s="13">
        <v>6.03</v>
      </c>
      <c r="D647" s="13">
        <v>47.25</v>
      </c>
      <c r="E647" s="13">
        <v>1.23</v>
      </c>
      <c r="F647" s="13">
        <v>0.2</v>
      </c>
      <c r="G647" s="11" t="s">
        <v>850</v>
      </c>
    </row>
    <row r="648" spans="1:7" x14ac:dyDescent="0.2">
      <c r="A648" s="3" t="s">
        <v>108</v>
      </c>
      <c r="B648" s="13">
        <v>43.49</v>
      </c>
      <c r="C648" s="13">
        <v>5.53</v>
      </c>
      <c r="D648" s="13">
        <v>49.16</v>
      </c>
      <c r="E648" s="13">
        <v>1.49</v>
      </c>
      <c r="F648" s="13">
        <v>0.33</v>
      </c>
      <c r="G648" s="11" t="s">
        <v>850</v>
      </c>
    </row>
    <row r="649" spans="1:7" x14ac:dyDescent="0.2">
      <c r="A649" s="3" t="s">
        <v>110</v>
      </c>
      <c r="B649" s="13">
        <v>45</v>
      </c>
      <c r="C649" s="13">
        <v>6.95</v>
      </c>
      <c r="D649" s="13">
        <v>46.83</v>
      </c>
      <c r="E649" s="13">
        <v>0.76</v>
      </c>
      <c r="F649" s="13">
        <v>0.46</v>
      </c>
      <c r="G649" s="11" t="s">
        <v>850</v>
      </c>
    </row>
    <row r="650" spans="1:7" x14ac:dyDescent="0.2">
      <c r="A650" s="3" t="s">
        <v>111</v>
      </c>
      <c r="B650" s="13">
        <v>35.74</v>
      </c>
      <c r="C650" s="13">
        <v>5.95</v>
      </c>
      <c r="D650" s="13">
        <v>56.67</v>
      </c>
      <c r="E650" s="13">
        <v>1.35</v>
      </c>
      <c r="F650" s="13">
        <v>0.3</v>
      </c>
      <c r="G650" s="11" t="s">
        <v>850</v>
      </c>
    </row>
    <row r="651" spans="1:7" x14ac:dyDescent="0.2">
      <c r="A651" s="3" t="s">
        <v>113</v>
      </c>
      <c r="B651" s="13">
        <v>45.47</v>
      </c>
      <c r="C651" s="13">
        <v>5.94</v>
      </c>
      <c r="D651" s="13">
        <v>47.99</v>
      </c>
      <c r="E651" s="13">
        <v>0.4</v>
      </c>
      <c r="F651" s="13">
        <v>0.2</v>
      </c>
      <c r="G651" s="11" t="s">
        <v>850</v>
      </c>
    </row>
    <row r="652" spans="1:7" x14ac:dyDescent="0.2">
      <c r="A652" s="3" t="s">
        <v>114</v>
      </c>
      <c r="B652" s="13">
        <v>47.8</v>
      </c>
      <c r="C652" s="13">
        <v>6.14</v>
      </c>
      <c r="D652" s="13">
        <v>45.64</v>
      </c>
      <c r="E652" s="13">
        <v>0.27</v>
      </c>
      <c r="F652" s="13">
        <v>0.16</v>
      </c>
      <c r="G652" s="11" t="s">
        <v>850</v>
      </c>
    </row>
    <row r="653" spans="1:7" x14ac:dyDescent="0.2">
      <c r="A653" s="3" t="s">
        <v>115</v>
      </c>
      <c r="B653" s="13">
        <v>45.14</v>
      </c>
      <c r="C653" s="13">
        <v>6.79</v>
      </c>
      <c r="D653" s="13">
        <v>45.71</v>
      </c>
      <c r="E653" s="13">
        <v>2.0499999999999998</v>
      </c>
      <c r="F653" s="13">
        <v>0.31</v>
      </c>
      <c r="G653" s="11" t="s">
        <v>850</v>
      </c>
    </row>
    <row r="654" spans="1:7" x14ac:dyDescent="0.2">
      <c r="A654" s="3" t="s">
        <v>118</v>
      </c>
      <c r="B654" s="13">
        <v>45.65</v>
      </c>
      <c r="C654" s="13">
        <v>5.75</v>
      </c>
      <c r="D654" s="13">
        <v>45.84</v>
      </c>
      <c r="E654" s="13">
        <v>0.76</v>
      </c>
      <c r="F654" s="13">
        <v>1.99</v>
      </c>
      <c r="G654" s="11" t="s">
        <v>850</v>
      </c>
    </row>
    <row r="655" spans="1:7" x14ac:dyDescent="0.2">
      <c r="A655" s="3" t="s">
        <v>119</v>
      </c>
      <c r="B655" s="13">
        <v>53.38</v>
      </c>
      <c r="C655" s="13">
        <v>7.16</v>
      </c>
      <c r="D655" s="13">
        <v>38.770000000000003</v>
      </c>
      <c r="E655" s="13">
        <v>0.45</v>
      </c>
      <c r="F655" s="13">
        <v>0.23</v>
      </c>
      <c r="G655" s="11" t="s">
        <v>850</v>
      </c>
    </row>
    <row r="656" spans="1:7" x14ac:dyDescent="0.2">
      <c r="A656" s="3" t="s">
        <v>120</v>
      </c>
      <c r="B656" s="13">
        <v>43.71</v>
      </c>
      <c r="C656" s="13">
        <v>6.27</v>
      </c>
      <c r="D656" s="13">
        <v>48.54</v>
      </c>
      <c r="E656" s="13">
        <v>1.05</v>
      </c>
      <c r="F656" s="13">
        <v>0.43</v>
      </c>
      <c r="G656" s="11" t="s">
        <v>850</v>
      </c>
    </row>
    <row r="657" spans="1:7" x14ac:dyDescent="0.2">
      <c r="A657" s="3" t="s">
        <v>123</v>
      </c>
      <c r="B657" s="13">
        <v>46.41</v>
      </c>
      <c r="C657" s="13">
        <v>6.09</v>
      </c>
      <c r="D657" s="13">
        <v>43.99</v>
      </c>
      <c r="E657" s="13">
        <v>1.06</v>
      </c>
      <c r="F657" s="13">
        <v>2.44</v>
      </c>
      <c r="G657" s="11" t="s">
        <v>850</v>
      </c>
    </row>
    <row r="658" spans="1:7" x14ac:dyDescent="0.2">
      <c r="A658" s="3" t="s">
        <v>127</v>
      </c>
      <c r="B658" s="13">
        <v>42.95</v>
      </c>
      <c r="C658" s="13">
        <v>6.56</v>
      </c>
      <c r="D658" s="13">
        <v>48.98</v>
      </c>
      <c r="E658" s="13">
        <v>1.08</v>
      </c>
      <c r="F658" s="13">
        <v>0.42</v>
      </c>
      <c r="G658" s="11" t="s">
        <v>850</v>
      </c>
    </row>
    <row r="659" spans="1:7" x14ac:dyDescent="0.2">
      <c r="A659" s="3" t="s">
        <v>128</v>
      </c>
      <c r="B659" s="13">
        <v>54.74</v>
      </c>
      <c r="C659" s="13">
        <v>5.72</v>
      </c>
      <c r="D659" s="13">
        <v>38.68</v>
      </c>
      <c r="E659" s="13">
        <v>0.54</v>
      </c>
      <c r="F659" s="13">
        <v>0.33</v>
      </c>
      <c r="G659" s="11" t="s">
        <v>850</v>
      </c>
    </row>
    <row r="660" spans="1:7" x14ac:dyDescent="0.2">
      <c r="A660" s="3" t="s">
        <v>130</v>
      </c>
      <c r="B660" s="13">
        <v>40.96</v>
      </c>
      <c r="C660" s="13">
        <v>6.92</v>
      </c>
      <c r="D660" s="13">
        <v>50.71</v>
      </c>
      <c r="E660" s="13">
        <v>1.17</v>
      </c>
      <c r="F660" s="13">
        <v>0.23</v>
      </c>
      <c r="G660" s="11" t="s">
        <v>850</v>
      </c>
    </row>
    <row r="661" spans="1:7" x14ac:dyDescent="0.2">
      <c r="A661" s="3" t="s">
        <v>132</v>
      </c>
      <c r="B661" s="13">
        <v>44.36</v>
      </c>
      <c r="C661" s="13">
        <v>6.17</v>
      </c>
      <c r="D661" s="13">
        <v>48.77</v>
      </c>
      <c r="E661" s="13">
        <v>0.52</v>
      </c>
      <c r="F661" s="13">
        <v>0.18</v>
      </c>
      <c r="G661" s="11" t="s">
        <v>850</v>
      </c>
    </row>
    <row r="662" spans="1:7" x14ac:dyDescent="0.2">
      <c r="A662" s="3" t="s">
        <v>135</v>
      </c>
      <c r="B662" s="13">
        <v>45.81</v>
      </c>
      <c r="C662" s="13">
        <v>6.19</v>
      </c>
      <c r="D662" s="13">
        <v>47.08</v>
      </c>
      <c r="E662" s="13">
        <v>0.75</v>
      </c>
      <c r="F662" s="13">
        <v>0.17</v>
      </c>
      <c r="G662" s="11" t="s">
        <v>850</v>
      </c>
    </row>
    <row r="663" spans="1:7" x14ac:dyDescent="0.2">
      <c r="A663" s="3" t="s">
        <v>32</v>
      </c>
      <c r="B663" s="13">
        <v>47.09</v>
      </c>
      <c r="C663" s="13">
        <v>6.3</v>
      </c>
      <c r="D663" s="13">
        <v>46.42</v>
      </c>
      <c r="E663" s="13">
        <v>0.1</v>
      </c>
      <c r="F663" s="13">
        <v>0.1</v>
      </c>
      <c r="G663" s="11" t="s">
        <v>850</v>
      </c>
    </row>
    <row r="664" spans="1:7" x14ac:dyDescent="0.2">
      <c r="A664" s="3" t="s">
        <v>136</v>
      </c>
      <c r="B664" s="13">
        <v>48.57</v>
      </c>
      <c r="C664" s="13">
        <v>6.22</v>
      </c>
      <c r="D664" s="13">
        <v>44.48</v>
      </c>
      <c r="E664" s="13">
        <v>0.5</v>
      </c>
      <c r="F664" s="13">
        <v>0.23</v>
      </c>
      <c r="G664" s="11" t="s">
        <v>850</v>
      </c>
    </row>
    <row r="665" spans="1:7" x14ac:dyDescent="0.2">
      <c r="A665" s="3" t="s">
        <v>137</v>
      </c>
      <c r="B665" s="13">
        <v>41.84</v>
      </c>
      <c r="C665" s="13">
        <v>6.82</v>
      </c>
      <c r="D665" s="13">
        <v>50.28</v>
      </c>
      <c r="E665" s="13">
        <v>0.8</v>
      </c>
      <c r="F665" s="13">
        <v>0.25</v>
      </c>
      <c r="G665" s="11" t="s">
        <v>850</v>
      </c>
    </row>
    <row r="666" spans="1:7" x14ac:dyDescent="0.2">
      <c r="A666" s="3" t="s">
        <v>138</v>
      </c>
      <c r="B666" s="13">
        <v>48.26</v>
      </c>
      <c r="C666" s="13">
        <v>6.28</v>
      </c>
      <c r="D666" s="13">
        <v>42.26</v>
      </c>
      <c r="E666" s="13">
        <v>2.87</v>
      </c>
      <c r="F666" s="13">
        <v>0.33</v>
      </c>
      <c r="G666" s="11" t="s">
        <v>850</v>
      </c>
    </row>
    <row r="667" spans="1:7" x14ac:dyDescent="0.2">
      <c r="A667" s="3" t="s">
        <v>139</v>
      </c>
      <c r="B667" s="13">
        <v>46.9</v>
      </c>
      <c r="C667" s="13">
        <v>5.47</v>
      </c>
      <c r="D667" s="13">
        <v>44.2</v>
      </c>
      <c r="E667" s="13">
        <v>3.04</v>
      </c>
      <c r="F667" s="13">
        <v>0.38</v>
      </c>
      <c r="G667" s="11" t="s">
        <v>850</v>
      </c>
    </row>
    <row r="668" spans="1:7" x14ac:dyDescent="0.2">
      <c r="A668" s="3" t="s">
        <v>140</v>
      </c>
      <c r="B668" s="13">
        <v>37.89</v>
      </c>
      <c r="C668" s="13">
        <v>5.94</v>
      </c>
      <c r="D668" s="13">
        <v>55.23</v>
      </c>
      <c r="E668" s="13">
        <v>0.73</v>
      </c>
      <c r="F668" s="13">
        <v>0.21</v>
      </c>
      <c r="G668" s="11" t="s">
        <v>850</v>
      </c>
    </row>
    <row r="669" spans="1:7" x14ac:dyDescent="0.2">
      <c r="A669" s="3" t="s">
        <v>145</v>
      </c>
      <c r="B669" s="13">
        <v>41.69</v>
      </c>
      <c r="C669" s="13">
        <v>5.82</v>
      </c>
      <c r="D669" s="13">
        <v>51.27</v>
      </c>
      <c r="E669" s="13">
        <v>0.92</v>
      </c>
      <c r="F669" s="13">
        <v>0.28999999999999998</v>
      </c>
      <c r="G669" s="11" t="s">
        <v>850</v>
      </c>
    </row>
    <row r="670" spans="1:7" x14ac:dyDescent="0.2">
      <c r="A670" s="3" t="s">
        <v>146</v>
      </c>
      <c r="B670" s="13">
        <v>44.01</v>
      </c>
      <c r="C670" s="13">
        <v>7.17</v>
      </c>
      <c r="D670" s="13">
        <v>46.36</v>
      </c>
      <c r="E670" s="13">
        <v>2.17</v>
      </c>
      <c r="F670" s="13">
        <v>0.28999999999999998</v>
      </c>
      <c r="G670" s="11" t="s">
        <v>850</v>
      </c>
    </row>
    <row r="671" spans="1:7" x14ac:dyDescent="0.2">
      <c r="A671" s="3" t="s">
        <v>151</v>
      </c>
      <c r="B671" s="13">
        <v>46.55</v>
      </c>
      <c r="C671" s="13">
        <v>6.33</v>
      </c>
      <c r="D671" s="13">
        <v>45.2</v>
      </c>
      <c r="E671" s="13">
        <v>1.81</v>
      </c>
      <c r="F671" s="13">
        <v>0.11</v>
      </c>
      <c r="G671" s="11" t="s">
        <v>850</v>
      </c>
    </row>
    <row r="672" spans="1:7" x14ac:dyDescent="0.2">
      <c r="A672" s="3" t="s">
        <v>152</v>
      </c>
      <c r="B672" s="13">
        <v>45.36</v>
      </c>
      <c r="C672" s="13">
        <v>5.47</v>
      </c>
      <c r="D672" s="13">
        <v>47.42</v>
      </c>
      <c r="E672" s="13">
        <v>1.47</v>
      </c>
      <c r="F672" s="13">
        <v>0.28000000000000003</v>
      </c>
      <c r="G672" s="11" t="s">
        <v>850</v>
      </c>
    </row>
    <row r="673" spans="1:7" x14ac:dyDescent="0.2">
      <c r="A673" s="3" t="s">
        <v>155</v>
      </c>
      <c r="B673" s="13">
        <v>45.76</v>
      </c>
      <c r="C673" s="13">
        <v>6.12</v>
      </c>
      <c r="D673" s="13">
        <v>47.34</v>
      </c>
      <c r="E673" s="13">
        <v>0.56000000000000005</v>
      </c>
      <c r="F673" s="13">
        <v>0.21</v>
      </c>
      <c r="G673" s="11" t="s">
        <v>850</v>
      </c>
    </row>
    <row r="674" spans="1:7" x14ac:dyDescent="0.2">
      <c r="A674" s="3" t="s">
        <v>156</v>
      </c>
      <c r="B674" s="13">
        <v>41.11</v>
      </c>
      <c r="C674" s="13">
        <v>5.28</v>
      </c>
      <c r="D674" s="13">
        <v>50.62</v>
      </c>
      <c r="E674" s="13">
        <v>2.59</v>
      </c>
      <c r="F674" s="13">
        <v>0.4</v>
      </c>
      <c r="G674" s="11" t="s">
        <v>850</v>
      </c>
    </row>
    <row r="675" spans="1:7" x14ac:dyDescent="0.2">
      <c r="A675" s="3" t="s">
        <v>160</v>
      </c>
      <c r="B675" s="13">
        <v>39.619999999999997</v>
      </c>
      <c r="C675" s="13">
        <v>6.54</v>
      </c>
      <c r="D675" s="13">
        <v>50.78</v>
      </c>
      <c r="E675" s="13">
        <v>1.24</v>
      </c>
      <c r="F675" s="13">
        <v>1.82</v>
      </c>
      <c r="G675" s="11" t="s">
        <v>850</v>
      </c>
    </row>
    <row r="676" spans="1:7" x14ac:dyDescent="0.2">
      <c r="A676" s="3" t="s">
        <v>161</v>
      </c>
      <c r="B676" s="13">
        <v>44.06</v>
      </c>
      <c r="C676" s="13">
        <v>4.7300000000000004</v>
      </c>
      <c r="D676" s="13">
        <v>49.91</v>
      </c>
      <c r="E676" s="13">
        <v>0.9</v>
      </c>
      <c r="F676" s="13">
        <v>0.39</v>
      </c>
      <c r="G676" s="11" t="s">
        <v>850</v>
      </c>
    </row>
    <row r="677" spans="1:7" x14ac:dyDescent="0.2">
      <c r="A677" s="3" t="s">
        <v>164</v>
      </c>
      <c r="B677" s="13">
        <v>46.36</v>
      </c>
      <c r="C677" s="13">
        <v>6.88</v>
      </c>
      <c r="D677" s="13">
        <v>45.26</v>
      </c>
      <c r="E677" s="13">
        <v>1.1000000000000001</v>
      </c>
      <c r="F677" s="13">
        <v>0.39</v>
      </c>
      <c r="G677" s="11" t="s">
        <v>850</v>
      </c>
    </row>
    <row r="678" spans="1:7" x14ac:dyDescent="0.2">
      <c r="A678" s="3" t="s">
        <v>166</v>
      </c>
      <c r="B678" s="13">
        <v>59.59</v>
      </c>
      <c r="C678" s="13">
        <v>9.76</v>
      </c>
      <c r="D678" s="13">
        <v>27.86</v>
      </c>
      <c r="E678" s="13">
        <v>2.0299999999999998</v>
      </c>
      <c r="F678" s="13">
        <v>0.77</v>
      </c>
      <c r="G678" s="11" t="s">
        <v>850</v>
      </c>
    </row>
    <row r="679" spans="1:7" x14ac:dyDescent="0.2">
      <c r="A679" s="3" t="s">
        <v>168</v>
      </c>
      <c r="B679" s="13">
        <v>49.35</v>
      </c>
      <c r="C679" s="13">
        <v>6.4</v>
      </c>
      <c r="D679" s="13">
        <v>42.96</v>
      </c>
      <c r="E679" s="13">
        <v>1.05</v>
      </c>
      <c r="F679" s="13">
        <v>0.24</v>
      </c>
      <c r="G679" s="11" t="s">
        <v>850</v>
      </c>
    </row>
    <row r="680" spans="1:7" x14ac:dyDescent="0.2">
      <c r="A680" s="3" t="s">
        <v>169</v>
      </c>
      <c r="B680" s="13">
        <v>42.26</v>
      </c>
      <c r="C680" s="13">
        <v>4.99</v>
      </c>
      <c r="D680" s="13">
        <v>48.99</v>
      </c>
      <c r="E680" s="13">
        <v>3.18</v>
      </c>
      <c r="F680" s="13">
        <v>0.56999999999999995</v>
      </c>
      <c r="G680" s="11" t="s">
        <v>850</v>
      </c>
    </row>
    <row r="681" spans="1:7" x14ac:dyDescent="0.2">
      <c r="A681" s="3" t="s">
        <v>171</v>
      </c>
      <c r="B681" s="13">
        <v>45.9</v>
      </c>
      <c r="C681" s="13">
        <v>6.3</v>
      </c>
      <c r="D681" s="13">
        <v>46.03</v>
      </c>
      <c r="E681" s="13">
        <v>1.59</v>
      </c>
      <c r="F681" s="13">
        <v>0.19</v>
      </c>
      <c r="G681" s="11" t="s">
        <v>850</v>
      </c>
    </row>
    <row r="682" spans="1:7" x14ac:dyDescent="0.2">
      <c r="A682" s="3" t="s">
        <v>172</v>
      </c>
      <c r="B682" s="13">
        <v>42.26</v>
      </c>
      <c r="C682" s="13">
        <v>4.8099999999999996</v>
      </c>
      <c r="D682" s="13">
        <v>52.27</v>
      </c>
      <c r="E682" s="13">
        <v>0.4</v>
      </c>
      <c r="F682" s="13">
        <v>0.27</v>
      </c>
      <c r="G682" s="11" t="s">
        <v>850</v>
      </c>
    </row>
    <row r="683" spans="1:7" x14ac:dyDescent="0.2">
      <c r="A683" s="3" t="s">
        <v>173</v>
      </c>
      <c r="B683" s="13">
        <v>52.84</v>
      </c>
      <c r="C683" s="13">
        <v>6.03</v>
      </c>
      <c r="D683" s="13">
        <v>40.5</v>
      </c>
      <c r="E683" s="13">
        <v>0.54</v>
      </c>
      <c r="F683" s="13">
        <v>0.09</v>
      </c>
      <c r="G683" s="11" t="s">
        <v>850</v>
      </c>
    </row>
    <row r="684" spans="1:7" x14ac:dyDescent="0.2">
      <c r="A684" s="3" t="s">
        <v>175</v>
      </c>
      <c r="B684" s="13">
        <v>47.65</v>
      </c>
      <c r="C684" s="13">
        <v>5.43</v>
      </c>
      <c r="D684" s="13">
        <v>46.21</v>
      </c>
      <c r="E684" s="13">
        <v>0.27</v>
      </c>
      <c r="F684" s="13">
        <v>0.44</v>
      </c>
      <c r="G684" s="11" t="s">
        <v>850</v>
      </c>
    </row>
    <row r="685" spans="1:7" x14ac:dyDescent="0.2">
      <c r="A685" s="3" t="s">
        <v>176</v>
      </c>
      <c r="B685" s="13">
        <v>47.91</v>
      </c>
      <c r="C685" s="13">
        <v>4.9000000000000004</v>
      </c>
      <c r="D685" s="13">
        <v>46.28</v>
      </c>
      <c r="E685" s="13">
        <v>0.31</v>
      </c>
      <c r="F685" s="13">
        <v>0.6</v>
      </c>
      <c r="G685" s="11" t="s">
        <v>850</v>
      </c>
    </row>
    <row r="686" spans="1:7" x14ac:dyDescent="0.2">
      <c r="A686" s="3" t="s">
        <v>177</v>
      </c>
      <c r="B686" s="13">
        <v>46.83</v>
      </c>
      <c r="C686" s="13">
        <v>5.3</v>
      </c>
      <c r="D686" s="13">
        <v>47.28</v>
      </c>
      <c r="E686" s="13">
        <v>0.28000000000000003</v>
      </c>
      <c r="F686" s="13">
        <v>0.31</v>
      </c>
      <c r="G686" s="11" t="s">
        <v>850</v>
      </c>
    </row>
    <row r="687" spans="1:7" x14ac:dyDescent="0.2">
      <c r="A687" s="3" t="s">
        <v>178</v>
      </c>
      <c r="B687" s="13">
        <v>48.67</v>
      </c>
      <c r="C687" s="13">
        <v>5.08</v>
      </c>
      <c r="D687" s="13">
        <v>45.92</v>
      </c>
      <c r="E687" s="13">
        <v>7.0000000000000007E-2</v>
      </c>
      <c r="F687" s="13">
        <v>0.26</v>
      </c>
      <c r="G687" s="11" t="s">
        <v>850</v>
      </c>
    </row>
    <row r="688" spans="1:7" x14ac:dyDescent="0.2">
      <c r="A688" s="3" t="s">
        <v>180</v>
      </c>
      <c r="B688" s="13">
        <v>42.22</v>
      </c>
      <c r="C688" s="13">
        <v>5.0599999999999996</v>
      </c>
      <c r="D688" s="13">
        <v>51.59</v>
      </c>
      <c r="E688" s="13">
        <v>0.28999999999999998</v>
      </c>
      <c r="F688" s="13">
        <v>0.84</v>
      </c>
      <c r="G688" s="11" t="s">
        <v>850</v>
      </c>
    </row>
    <row r="689" spans="1:7" x14ac:dyDescent="0.2">
      <c r="A689" s="3" t="s">
        <v>181</v>
      </c>
      <c r="B689" s="13">
        <v>50.2</v>
      </c>
      <c r="C689" s="13">
        <v>6.32</v>
      </c>
      <c r="D689" s="13">
        <v>41.15</v>
      </c>
      <c r="E689" s="13">
        <v>0.69</v>
      </c>
      <c r="F689" s="13">
        <v>0.22</v>
      </c>
      <c r="G689" s="11" t="s">
        <v>850</v>
      </c>
    </row>
    <row r="690" spans="1:7" x14ac:dyDescent="0.2">
      <c r="A690" s="3" t="s">
        <v>183</v>
      </c>
      <c r="B690" s="13">
        <v>48.22</v>
      </c>
      <c r="C690" s="13">
        <v>6.6</v>
      </c>
      <c r="D690" s="13">
        <v>44.14</v>
      </c>
      <c r="E690" s="13">
        <v>0.87</v>
      </c>
      <c r="F690" s="13">
        <v>0.17</v>
      </c>
      <c r="G690" s="11" t="s">
        <v>850</v>
      </c>
    </row>
    <row r="691" spans="1:7" x14ac:dyDescent="0.2">
      <c r="A691" s="3" t="s">
        <v>184</v>
      </c>
      <c r="B691" s="13">
        <v>42.19</v>
      </c>
      <c r="C691" s="13">
        <v>5.1100000000000003</v>
      </c>
      <c r="D691" s="13">
        <v>51.68</v>
      </c>
      <c r="E691" s="13">
        <v>0.69</v>
      </c>
      <c r="F691" s="13">
        <v>0.33</v>
      </c>
      <c r="G691" s="11" t="s">
        <v>850</v>
      </c>
    </row>
    <row r="692" spans="1:7" x14ac:dyDescent="0.2">
      <c r="A692" s="3" t="s">
        <v>187</v>
      </c>
      <c r="B692" s="13">
        <v>38.33</v>
      </c>
      <c r="C692" s="13">
        <v>5.07</v>
      </c>
      <c r="D692" s="13">
        <v>55.03</v>
      </c>
      <c r="E692" s="13">
        <v>1.1299999999999999</v>
      </c>
      <c r="F692" s="13">
        <v>0.44</v>
      </c>
      <c r="G692" s="11" t="s">
        <v>850</v>
      </c>
    </row>
    <row r="693" spans="1:7" x14ac:dyDescent="0.2">
      <c r="A693" s="3" t="s">
        <v>193</v>
      </c>
      <c r="B693" s="13">
        <v>26.69</v>
      </c>
      <c r="C693" s="13">
        <v>2.88</v>
      </c>
      <c r="D693" s="13">
        <v>70.05</v>
      </c>
      <c r="E693" s="13">
        <v>0.21</v>
      </c>
      <c r="F693" s="13">
        <v>0.17</v>
      </c>
      <c r="G693" s="11" t="s">
        <v>850</v>
      </c>
    </row>
    <row r="694" spans="1:7" x14ac:dyDescent="0.2">
      <c r="A694" s="3" t="s">
        <v>196</v>
      </c>
      <c r="B694" s="13">
        <v>41.11</v>
      </c>
      <c r="C694" s="13">
        <v>6.76</v>
      </c>
      <c r="D694" s="13">
        <v>50.72</v>
      </c>
      <c r="E694" s="13">
        <v>1.2</v>
      </c>
      <c r="F694" s="13">
        <v>0.21</v>
      </c>
      <c r="G694" s="11" t="s">
        <v>850</v>
      </c>
    </row>
    <row r="695" spans="1:7" x14ac:dyDescent="0.2">
      <c r="A695" s="3" t="s">
        <v>197</v>
      </c>
      <c r="B695" s="13">
        <v>40.18</v>
      </c>
      <c r="C695" s="13">
        <v>6.85</v>
      </c>
      <c r="D695" s="13">
        <v>51.48</v>
      </c>
      <c r="E695" s="13">
        <v>1.1599999999999999</v>
      </c>
      <c r="F695" s="13">
        <v>0.32</v>
      </c>
      <c r="G695" s="11" t="s">
        <v>850</v>
      </c>
    </row>
    <row r="696" spans="1:7" x14ac:dyDescent="0.2">
      <c r="A696" s="3" t="s">
        <v>198</v>
      </c>
      <c r="B696" s="13">
        <v>41.68</v>
      </c>
      <c r="C696" s="13">
        <v>5.9</v>
      </c>
      <c r="D696" s="13">
        <v>50.05</v>
      </c>
      <c r="E696" s="13">
        <v>1.8</v>
      </c>
      <c r="F696" s="13">
        <v>0.56999999999999995</v>
      </c>
      <c r="G696" s="11" t="s">
        <v>850</v>
      </c>
    </row>
    <row r="697" spans="1:7" x14ac:dyDescent="0.2">
      <c r="A697" s="3" t="s">
        <v>199</v>
      </c>
      <c r="B697" s="13">
        <v>45.34</v>
      </c>
      <c r="C697" s="13">
        <v>6.02</v>
      </c>
      <c r="D697" s="13">
        <v>47.05</v>
      </c>
      <c r="E697" s="13">
        <v>0.53</v>
      </c>
      <c r="F697" s="13">
        <v>1.07</v>
      </c>
      <c r="G697" s="11" t="s">
        <v>850</v>
      </c>
    </row>
    <row r="698" spans="1:7" x14ac:dyDescent="0.2">
      <c r="A698" s="3" t="s">
        <v>201</v>
      </c>
      <c r="B698" s="13">
        <v>40.79</v>
      </c>
      <c r="C698" s="13">
        <v>4.38</v>
      </c>
      <c r="D698" s="13">
        <v>53.87</v>
      </c>
      <c r="E698" s="13">
        <v>0.73</v>
      </c>
      <c r="F698" s="13">
        <v>0.23</v>
      </c>
      <c r="G698" s="11" t="s">
        <v>850</v>
      </c>
    </row>
    <row r="699" spans="1:7" x14ac:dyDescent="0.2">
      <c r="A699" s="3" t="s">
        <v>204</v>
      </c>
      <c r="B699" s="13">
        <v>44.42</v>
      </c>
      <c r="C699" s="13">
        <v>6.33</v>
      </c>
      <c r="D699" s="13">
        <v>47.86</v>
      </c>
      <c r="E699" s="13">
        <v>1.1599999999999999</v>
      </c>
      <c r="F699" s="13">
        <v>0.24</v>
      </c>
      <c r="G699" s="11" t="s">
        <v>850</v>
      </c>
    </row>
    <row r="700" spans="1:7" x14ac:dyDescent="0.2">
      <c r="A700" s="3" t="s">
        <v>206</v>
      </c>
      <c r="B700" s="13">
        <v>47.89</v>
      </c>
      <c r="C700" s="13">
        <v>5.51</v>
      </c>
      <c r="D700" s="13">
        <v>45.87</v>
      </c>
      <c r="E700" s="13">
        <v>0.56000000000000005</v>
      </c>
      <c r="F700" s="13">
        <v>0.17</v>
      </c>
      <c r="G700" s="11" t="s">
        <v>850</v>
      </c>
    </row>
    <row r="701" spans="1:7" x14ac:dyDescent="0.2">
      <c r="A701" s="3" t="s">
        <v>209</v>
      </c>
      <c r="B701" s="13">
        <v>45.33</v>
      </c>
      <c r="C701" s="13">
        <v>5.91</v>
      </c>
      <c r="D701" s="13">
        <v>48.14</v>
      </c>
      <c r="E701" s="13">
        <v>0.38</v>
      </c>
      <c r="F701" s="13">
        <v>0.24</v>
      </c>
      <c r="G701" s="11" t="s">
        <v>850</v>
      </c>
    </row>
    <row r="702" spans="1:7" x14ac:dyDescent="0.2">
      <c r="A702" s="3" t="s">
        <v>219</v>
      </c>
      <c r="B702" s="13">
        <v>36.630000000000003</v>
      </c>
      <c r="C702" s="13">
        <v>0.68</v>
      </c>
      <c r="D702" s="13">
        <v>60.01</v>
      </c>
      <c r="E702" s="13">
        <v>1.19</v>
      </c>
      <c r="F702" s="13">
        <v>1.48</v>
      </c>
      <c r="G702" s="11" t="s">
        <v>850</v>
      </c>
    </row>
    <row r="703" spans="1:7" x14ac:dyDescent="0.2">
      <c r="A703" s="3" t="s">
        <v>34</v>
      </c>
      <c r="B703" s="13">
        <v>42.14</v>
      </c>
      <c r="C703" s="13">
        <v>5.8</v>
      </c>
      <c r="D703" s="13">
        <v>50.07</v>
      </c>
      <c r="E703" s="13">
        <v>1.23</v>
      </c>
      <c r="F703" s="13">
        <v>0.76</v>
      </c>
      <c r="G703" s="11" t="s">
        <v>850</v>
      </c>
    </row>
    <row r="704" spans="1:7" x14ac:dyDescent="0.2">
      <c r="A704" s="3" t="s">
        <v>223</v>
      </c>
      <c r="B704" s="13">
        <v>46.97</v>
      </c>
      <c r="C704" s="13">
        <v>6.27</v>
      </c>
      <c r="D704" s="13">
        <v>46.44</v>
      </c>
      <c r="E704" s="13">
        <v>0.22</v>
      </c>
      <c r="F704" s="13">
        <v>0.1</v>
      </c>
      <c r="G704" s="11" t="s">
        <v>850</v>
      </c>
    </row>
    <row r="705" spans="1:7" x14ac:dyDescent="0.2">
      <c r="A705" s="3" t="s">
        <v>226</v>
      </c>
      <c r="B705" s="13">
        <v>42.74</v>
      </c>
      <c r="C705" s="13">
        <v>6.62</v>
      </c>
      <c r="D705" s="13">
        <v>47.98</v>
      </c>
      <c r="E705" s="13">
        <v>2.34</v>
      </c>
      <c r="F705" s="13">
        <v>0.31</v>
      </c>
      <c r="G705" s="11" t="s">
        <v>850</v>
      </c>
    </row>
    <row r="706" spans="1:7" x14ac:dyDescent="0.2">
      <c r="A706" s="3" t="s">
        <v>227</v>
      </c>
      <c r="B706" s="13">
        <v>49.22</v>
      </c>
      <c r="C706" s="13">
        <v>6.52</v>
      </c>
      <c r="D706" s="13">
        <v>43.76</v>
      </c>
      <c r="E706" s="13">
        <v>0.24</v>
      </c>
      <c r="F706" s="13">
        <v>0.26</v>
      </c>
      <c r="G706" s="11" t="s">
        <v>850</v>
      </c>
    </row>
    <row r="707" spans="1:7" x14ac:dyDescent="0.2">
      <c r="A707" s="3" t="s">
        <v>228</v>
      </c>
      <c r="B707" s="13">
        <v>45.58</v>
      </c>
      <c r="C707" s="13">
        <v>6.04</v>
      </c>
      <c r="D707" s="13">
        <v>46.6</v>
      </c>
      <c r="E707" s="13">
        <v>1.18</v>
      </c>
      <c r="F707" s="13">
        <v>0.59</v>
      </c>
      <c r="G707" s="11" t="s">
        <v>850</v>
      </c>
    </row>
    <row r="708" spans="1:7" x14ac:dyDescent="0.2">
      <c r="A708" s="3" t="s">
        <v>230</v>
      </c>
      <c r="B708" s="13">
        <v>42.2</v>
      </c>
      <c r="C708" s="13">
        <v>5.51</v>
      </c>
      <c r="D708" s="13">
        <v>51.88</v>
      </c>
      <c r="E708" s="13">
        <v>0.13</v>
      </c>
      <c r="F708" s="13">
        <v>0.27</v>
      </c>
      <c r="G708" s="11" t="s">
        <v>850</v>
      </c>
    </row>
    <row r="709" spans="1:7" x14ac:dyDescent="0.2">
      <c r="A709" s="3" t="s">
        <v>231</v>
      </c>
      <c r="B709" s="13">
        <v>46.79</v>
      </c>
      <c r="C709" s="13">
        <v>6.13</v>
      </c>
      <c r="D709" s="13">
        <v>46.15</v>
      </c>
      <c r="E709" s="13">
        <v>0.6</v>
      </c>
      <c r="F709" s="13">
        <v>0.32</v>
      </c>
      <c r="G709" s="11" t="s">
        <v>850</v>
      </c>
    </row>
    <row r="710" spans="1:7" x14ac:dyDescent="0.2">
      <c r="A710" s="3" t="s">
        <v>232</v>
      </c>
      <c r="B710" s="13">
        <v>45.97</v>
      </c>
      <c r="C710" s="13">
        <v>5.13</v>
      </c>
      <c r="D710" s="13">
        <v>48.53</v>
      </c>
      <c r="E710" s="13">
        <v>0.12</v>
      </c>
      <c r="F710" s="13">
        <v>0.24</v>
      </c>
      <c r="G710" s="11" t="s">
        <v>850</v>
      </c>
    </row>
    <row r="711" spans="1:7" x14ac:dyDescent="0.2">
      <c r="A711" s="3" t="s">
        <v>851</v>
      </c>
      <c r="B711" s="13">
        <v>47.9</v>
      </c>
      <c r="C711" s="13">
        <v>6.7</v>
      </c>
      <c r="D711" s="13">
        <v>40.4</v>
      </c>
      <c r="E711" s="13">
        <v>0.5</v>
      </c>
      <c r="F711" s="13">
        <v>0.7</v>
      </c>
      <c r="G711" s="3" t="s">
        <v>852</v>
      </c>
    </row>
    <row r="712" spans="1:7" x14ac:dyDescent="0.2">
      <c r="A712" s="3" t="s">
        <v>125</v>
      </c>
      <c r="B712" s="13">
        <v>37</v>
      </c>
      <c r="C712" s="13">
        <v>5</v>
      </c>
      <c r="D712" s="13">
        <v>56</v>
      </c>
      <c r="E712" s="13">
        <v>2</v>
      </c>
      <c r="F712" s="13">
        <v>0</v>
      </c>
      <c r="G712" s="3" t="s">
        <v>853</v>
      </c>
    </row>
    <row r="713" spans="1:7" x14ac:dyDescent="0.2">
      <c r="A713" s="3" t="s">
        <v>126</v>
      </c>
      <c r="B713" s="13">
        <v>39.35</v>
      </c>
      <c r="C713" s="13">
        <v>5.07</v>
      </c>
      <c r="D713" s="13">
        <v>54.42</v>
      </c>
      <c r="E713" s="13">
        <v>1.1599999999999999</v>
      </c>
      <c r="F713" s="13">
        <v>0</v>
      </c>
      <c r="G713" s="3" t="s">
        <v>853</v>
      </c>
    </row>
    <row r="714" spans="1:7" x14ac:dyDescent="0.2">
      <c r="A714" s="3" t="s">
        <v>41</v>
      </c>
      <c r="B714" s="13">
        <v>46.35</v>
      </c>
      <c r="C714" s="13">
        <v>5.67</v>
      </c>
      <c r="D714" s="13">
        <v>47.2</v>
      </c>
      <c r="E714" s="13">
        <v>0.3</v>
      </c>
      <c r="F714" s="13">
        <v>0.22</v>
      </c>
      <c r="G714" s="3" t="s">
        <v>921</v>
      </c>
    </row>
    <row r="715" spans="1:7" x14ac:dyDescent="0.2">
      <c r="A715" s="3" t="s">
        <v>59</v>
      </c>
      <c r="B715" s="13">
        <v>38.94</v>
      </c>
      <c r="C715" s="13">
        <v>5.23</v>
      </c>
      <c r="D715" s="13">
        <v>54.13</v>
      </c>
      <c r="E715" s="13">
        <v>1.19</v>
      </c>
      <c r="F715" s="13">
        <v>0.51</v>
      </c>
      <c r="G715" s="3" t="s">
        <v>921</v>
      </c>
    </row>
    <row r="716" spans="1:7" x14ac:dyDescent="0.2">
      <c r="A716" s="3" t="s">
        <v>67</v>
      </c>
      <c r="B716" s="13">
        <v>46.74</v>
      </c>
      <c r="C716" s="13">
        <v>6.39</v>
      </c>
      <c r="D716" s="13">
        <v>45.52</v>
      </c>
      <c r="E716" s="13">
        <v>1.24</v>
      </c>
      <c r="F716" s="13">
        <v>0.1</v>
      </c>
      <c r="G716" s="3" t="s">
        <v>921</v>
      </c>
    </row>
    <row r="717" spans="1:7" x14ac:dyDescent="0.2">
      <c r="A717" s="3" t="s">
        <v>118</v>
      </c>
      <c r="B717" s="13">
        <v>14.61</v>
      </c>
      <c r="C717" s="13">
        <v>1.63</v>
      </c>
      <c r="D717" s="13">
        <v>81.8</v>
      </c>
      <c r="E717" s="13">
        <v>0.39</v>
      </c>
      <c r="F717" s="13">
        <v>1.57</v>
      </c>
      <c r="G717" s="3" t="s">
        <v>921</v>
      </c>
    </row>
    <row r="718" spans="1:7" x14ac:dyDescent="0.2">
      <c r="A718" s="3" t="s">
        <v>242</v>
      </c>
      <c r="B718" s="13">
        <v>46.55</v>
      </c>
      <c r="C718" s="13">
        <v>6.33</v>
      </c>
      <c r="D718" s="13">
        <v>45.2</v>
      </c>
      <c r="E718" s="13">
        <v>1.81</v>
      </c>
      <c r="F718" s="13">
        <v>0.11</v>
      </c>
      <c r="G718" s="3" t="s">
        <v>921</v>
      </c>
    </row>
    <row r="719" spans="1:7" x14ac:dyDescent="0.2">
      <c r="A719" s="3" t="s">
        <v>172</v>
      </c>
      <c r="B719" s="13">
        <v>42.26</v>
      </c>
      <c r="C719" s="13">
        <v>4.8099999999999996</v>
      </c>
      <c r="D719" s="13">
        <v>52.27</v>
      </c>
      <c r="E719" s="13">
        <v>0.4</v>
      </c>
      <c r="F719" s="13">
        <v>0.27</v>
      </c>
      <c r="G719" s="3" t="s">
        <v>921</v>
      </c>
    </row>
    <row r="720" spans="1:7" x14ac:dyDescent="0.2">
      <c r="A720" s="3" t="s">
        <v>173</v>
      </c>
      <c r="B720" s="13">
        <v>48.15</v>
      </c>
      <c r="C720" s="13">
        <v>5.59</v>
      </c>
      <c r="D720" s="13">
        <v>45.9</v>
      </c>
      <c r="E720" s="13">
        <v>0.09</v>
      </c>
      <c r="F720" s="13">
        <v>0.28000000000000003</v>
      </c>
      <c r="G720" s="3" t="s">
        <v>921</v>
      </c>
    </row>
    <row r="721" spans="1:7" x14ac:dyDescent="0.2">
      <c r="A721" s="3" t="s">
        <v>854</v>
      </c>
      <c r="B721" s="13">
        <v>42.22</v>
      </c>
      <c r="C721" s="13">
        <v>5.0599999999999996</v>
      </c>
      <c r="D721" s="13">
        <v>51.59</v>
      </c>
      <c r="E721" s="13">
        <v>0.28999999999999998</v>
      </c>
      <c r="F721" s="13">
        <v>0.84</v>
      </c>
      <c r="G721" s="3" t="s">
        <v>921</v>
      </c>
    </row>
    <row r="722" spans="1:7" x14ac:dyDescent="0.2">
      <c r="A722" s="3" t="s">
        <v>175</v>
      </c>
      <c r="B722" s="13">
        <v>47.65</v>
      </c>
      <c r="C722" s="13">
        <v>5.43</v>
      </c>
      <c r="D722" s="13">
        <v>46.21</v>
      </c>
      <c r="E722" s="13">
        <v>0.27</v>
      </c>
      <c r="F722" s="13">
        <v>0.44</v>
      </c>
      <c r="G722" s="3" t="s">
        <v>921</v>
      </c>
    </row>
    <row r="723" spans="1:7" x14ac:dyDescent="0.2">
      <c r="A723" s="3" t="s">
        <v>176</v>
      </c>
      <c r="B723" s="13">
        <v>47.91</v>
      </c>
      <c r="C723" s="13">
        <v>4.9000000000000004</v>
      </c>
      <c r="D723" s="13">
        <v>46.28</v>
      </c>
      <c r="E723" s="13">
        <v>0.31</v>
      </c>
      <c r="F723" s="13">
        <v>0.6</v>
      </c>
      <c r="G723" s="3" t="s">
        <v>921</v>
      </c>
    </row>
    <row r="724" spans="1:7" x14ac:dyDescent="0.2">
      <c r="A724" s="3" t="s">
        <v>177</v>
      </c>
      <c r="B724" s="13">
        <v>46.83</v>
      </c>
      <c r="C724" s="13">
        <v>5.3</v>
      </c>
      <c r="D724" s="13">
        <v>47.28</v>
      </c>
      <c r="E724" s="13">
        <v>0.28000000000000003</v>
      </c>
      <c r="F724" s="13">
        <v>0.31</v>
      </c>
      <c r="G724" s="3" t="s">
        <v>921</v>
      </c>
    </row>
    <row r="725" spans="1:7" x14ac:dyDescent="0.2">
      <c r="A725" s="3" t="s">
        <v>199</v>
      </c>
      <c r="B725" s="13">
        <v>45.34</v>
      </c>
      <c r="C725" s="13">
        <v>6.02</v>
      </c>
      <c r="D725" s="13">
        <v>47.05</v>
      </c>
      <c r="E725" s="13">
        <v>0.53</v>
      </c>
      <c r="F725" s="13">
        <v>1.07</v>
      </c>
      <c r="G725" s="3" t="s">
        <v>921</v>
      </c>
    </row>
    <row r="726" spans="1:7" x14ac:dyDescent="0.2">
      <c r="A726" s="3" t="s">
        <v>855</v>
      </c>
      <c r="B726" s="13">
        <v>47.89</v>
      </c>
      <c r="C726" s="13">
        <v>5.51</v>
      </c>
      <c r="D726" s="13">
        <v>45.87</v>
      </c>
      <c r="E726" s="13">
        <v>0.56000000000000005</v>
      </c>
      <c r="F726" s="13">
        <v>0.17</v>
      </c>
      <c r="G726" s="3" t="s">
        <v>921</v>
      </c>
    </row>
    <row r="727" spans="1:7" x14ac:dyDescent="0.2">
      <c r="A727" s="3" t="s">
        <v>856</v>
      </c>
      <c r="B727" s="13">
        <v>79.34</v>
      </c>
      <c r="C727" s="13">
        <v>2.74</v>
      </c>
      <c r="D727" s="13">
        <v>16.97</v>
      </c>
      <c r="E727" s="13">
        <v>0.65</v>
      </c>
      <c r="F727" s="13">
        <v>0.3</v>
      </c>
      <c r="G727" s="3" t="s">
        <v>921</v>
      </c>
    </row>
    <row r="728" spans="1:7" x14ac:dyDescent="0.2">
      <c r="A728" s="3" t="s">
        <v>221</v>
      </c>
      <c r="B728" s="13">
        <v>40.15</v>
      </c>
      <c r="C728" s="13">
        <v>5.0199999999999996</v>
      </c>
      <c r="D728" s="13">
        <v>53.91</v>
      </c>
      <c r="E728" s="13">
        <v>0.61</v>
      </c>
      <c r="F728" s="13">
        <v>0.31</v>
      </c>
      <c r="G728" s="3" t="s">
        <v>921</v>
      </c>
    </row>
    <row r="729" spans="1:7" x14ac:dyDescent="0.2">
      <c r="A729" s="3" t="s">
        <v>857</v>
      </c>
      <c r="B729" s="13">
        <v>41.59</v>
      </c>
      <c r="C729" s="13">
        <v>6.08</v>
      </c>
      <c r="D729" s="13">
        <v>50.18</v>
      </c>
      <c r="E729" s="13">
        <v>1.79</v>
      </c>
      <c r="F729" s="13">
        <v>0.35</v>
      </c>
      <c r="G729" s="3" t="s">
        <v>921</v>
      </c>
    </row>
    <row r="730" spans="1:7" x14ac:dyDescent="0.2">
      <c r="A730" s="3" t="s">
        <v>605</v>
      </c>
      <c r="B730" s="13">
        <v>40.96</v>
      </c>
      <c r="C730" s="13">
        <v>6.92</v>
      </c>
      <c r="D730" s="13">
        <v>50.71</v>
      </c>
      <c r="E730" s="13">
        <v>1.17</v>
      </c>
      <c r="F730" s="13">
        <v>0.23</v>
      </c>
      <c r="G730" s="3" t="s">
        <v>921</v>
      </c>
    </row>
    <row r="731" spans="1:7" x14ac:dyDescent="0.2">
      <c r="A731" s="3" t="s">
        <v>146</v>
      </c>
      <c r="B731" s="13">
        <v>44.01</v>
      </c>
      <c r="C731" s="13">
        <v>7.17</v>
      </c>
      <c r="D731" s="13">
        <v>46.36</v>
      </c>
      <c r="E731" s="13">
        <v>2.17</v>
      </c>
      <c r="F731" s="13">
        <v>0.28999999999999998</v>
      </c>
      <c r="G731" s="3" t="s">
        <v>921</v>
      </c>
    </row>
    <row r="732" spans="1:7" x14ac:dyDescent="0.2">
      <c r="A732" s="3" t="s">
        <v>858</v>
      </c>
      <c r="B732" s="13">
        <v>41.11</v>
      </c>
      <c r="C732" s="13">
        <v>6.76</v>
      </c>
      <c r="D732" s="13">
        <v>50.72</v>
      </c>
      <c r="E732" s="13">
        <v>1.2</v>
      </c>
      <c r="F732" s="13">
        <v>0.21</v>
      </c>
      <c r="G732" s="3" t="s">
        <v>921</v>
      </c>
    </row>
    <row r="733" spans="1:7" x14ac:dyDescent="0.2">
      <c r="A733" s="3" t="s">
        <v>859</v>
      </c>
      <c r="B733" s="13">
        <v>44.42</v>
      </c>
      <c r="C733" s="13">
        <v>6.33</v>
      </c>
      <c r="D733" s="13">
        <v>47.86</v>
      </c>
      <c r="E733" s="13">
        <v>1.1599999999999999</v>
      </c>
      <c r="F733" s="13">
        <v>0.24</v>
      </c>
      <c r="G733" s="3" t="s">
        <v>921</v>
      </c>
    </row>
    <row r="734" spans="1:7" x14ac:dyDescent="0.2">
      <c r="A734" s="3" t="s">
        <v>860</v>
      </c>
      <c r="B734" s="13">
        <v>49.22</v>
      </c>
      <c r="C734" s="13">
        <v>6.52</v>
      </c>
      <c r="D734" s="13">
        <v>43.76</v>
      </c>
      <c r="E734" s="13">
        <v>0.24</v>
      </c>
      <c r="F734" s="13">
        <v>0.26</v>
      </c>
      <c r="G734" s="3" t="s">
        <v>921</v>
      </c>
    </row>
    <row r="735" spans="1:7" x14ac:dyDescent="0.2">
      <c r="A735" s="3" t="s">
        <v>226</v>
      </c>
      <c r="B735" s="13">
        <v>42.74</v>
      </c>
      <c r="C735" s="13">
        <v>6.62</v>
      </c>
      <c r="D735" s="13">
        <v>47.98</v>
      </c>
      <c r="E735" s="13">
        <v>2.34</v>
      </c>
      <c r="F735" s="13">
        <v>0.31</v>
      </c>
      <c r="G735" s="3" t="s">
        <v>921</v>
      </c>
    </row>
    <row r="736" spans="1:7" x14ac:dyDescent="0.2">
      <c r="A736" s="3" t="s">
        <v>108</v>
      </c>
      <c r="B736" s="13">
        <v>43.49</v>
      </c>
      <c r="C736" s="13">
        <v>5.53</v>
      </c>
      <c r="D736" s="13">
        <v>49.16</v>
      </c>
      <c r="E736" s="13">
        <v>1.49</v>
      </c>
      <c r="F736" s="13">
        <v>0.33</v>
      </c>
      <c r="G736" s="3" t="s">
        <v>921</v>
      </c>
    </row>
    <row r="737" spans="1:7" x14ac:dyDescent="0.2">
      <c r="A737" s="3" t="s">
        <v>32</v>
      </c>
      <c r="B737" s="13">
        <v>47.09</v>
      </c>
      <c r="C737" s="13">
        <v>6.3</v>
      </c>
      <c r="D737" s="13">
        <v>46.42</v>
      </c>
      <c r="E737" s="13">
        <v>0.1</v>
      </c>
      <c r="F737" s="13">
        <v>0.1</v>
      </c>
      <c r="G737" s="3" t="s">
        <v>921</v>
      </c>
    </row>
    <row r="738" spans="1:7" x14ac:dyDescent="0.2">
      <c r="A738" s="3" t="s">
        <v>145</v>
      </c>
      <c r="B738" s="13">
        <v>41.69</v>
      </c>
      <c r="C738" s="13">
        <v>5.82</v>
      </c>
      <c r="D738" s="13">
        <v>51.27</v>
      </c>
      <c r="E738" s="13">
        <v>0.92</v>
      </c>
      <c r="F738" s="13">
        <v>0.28999999999999998</v>
      </c>
      <c r="G738" s="3" t="s">
        <v>921</v>
      </c>
    </row>
    <row r="739" spans="1:7" x14ac:dyDescent="0.2">
      <c r="A739" s="3" t="s">
        <v>198</v>
      </c>
      <c r="B739" s="13">
        <v>41.68</v>
      </c>
      <c r="C739" s="13">
        <v>5.9</v>
      </c>
      <c r="D739" s="13">
        <v>50.05</v>
      </c>
      <c r="E739" s="13">
        <v>1.8</v>
      </c>
      <c r="F739" s="13">
        <v>0.56999999999999995</v>
      </c>
      <c r="G739" s="3" t="s">
        <v>921</v>
      </c>
    </row>
    <row r="740" spans="1:7" x14ac:dyDescent="0.2">
      <c r="A740" s="3" t="s">
        <v>201</v>
      </c>
      <c r="B740" s="13">
        <v>40.79</v>
      </c>
      <c r="C740" s="13">
        <v>4.38</v>
      </c>
      <c r="D740" s="13">
        <v>53.87</v>
      </c>
      <c r="E740" s="13">
        <v>0.73</v>
      </c>
      <c r="F740" s="13">
        <v>0.23</v>
      </c>
      <c r="G740" s="3" t="s">
        <v>921</v>
      </c>
    </row>
    <row r="741" spans="1:7" x14ac:dyDescent="0.2">
      <c r="A741" s="3" t="s">
        <v>659</v>
      </c>
      <c r="B741" s="13">
        <v>43.89</v>
      </c>
      <c r="C741" s="13">
        <v>6.46</v>
      </c>
      <c r="D741" s="13">
        <v>48.89</v>
      </c>
      <c r="E741" s="13">
        <v>0.48</v>
      </c>
      <c r="F741" s="13">
        <v>0.28000000000000003</v>
      </c>
      <c r="G741" s="3" t="s">
        <v>921</v>
      </c>
    </row>
    <row r="742" spans="1:7" x14ac:dyDescent="0.2">
      <c r="A742" s="3" t="s">
        <v>34</v>
      </c>
      <c r="B742" s="13">
        <v>42.14</v>
      </c>
      <c r="C742" s="13">
        <v>5.8</v>
      </c>
      <c r="D742" s="13">
        <v>50.07</v>
      </c>
      <c r="E742" s="13">
        <v>1.23</v>
      </c>
      <c r="F742" s="13">
        <v>0.76</v>
      </c>
      <c r="G742" s="3" t="s">
        <v>921</v>
      </c>
    </row>
    <row r="743" spans="1:7" x14ac:dyDescent="0.2">
      <c r="A743" s="3" t="s">
        <v>44</v>
      </c>
      <c r="B743" s="13">
        <v>44.68</v>
      </c>
      <c r="C743" s="13">
        <v>5.98</v>
      </c>
      <c r="D743" s="13">
        <v>48.55</v>
      </c>
      <c r="E743" s="13">
        <v>0.6</v>
      </c>
      <c r="F743" s="13">
        <v>0.18</v>
      </c>
      <c r="G743" s="3" t="s">
        <v>921</v>
      </c>
    </row>
    <row r="744" spans="1:7" x14ac:dyDescent="0.2">
      <c r="A744" s="3" t="s">
        <v>61</v>
      </c>
      <c r="B744" s="13">
        <v>43.25</v>
      </c>
      <c r="C744" s="13">
        <v>6.33</v>
      </c>
      <c r="D744" s="13">
        <v>49.66</v>
      </c>
      <c r="E744" s="13">
        <v>0.42</v>
      </c>
      <c r="F744" s="13">
        <v>0.34</v>
      </c>
      <c r="G744" s="3" t="s">
        <v>921</v>
      </c>
    </row>
    <row r="745" spans="1:7" x14ac:dyDescent="0.2">
      <c r="A745" s="3" t="s">
        <v>64</v>
      </c>
      <c r="B745" s="13">
        <v>46.19</v>
      </c>
      <c r="C745" s="13">
        <v>5.7</v>
      </c>
      <c r="D745" s="13">
        <v>47.36</v>
      </c>
      <c r="E745" s="13">
        <v>0.18</v>
      </c>
      <c r="F745" s="13">
        <v>0.56000000000000005</v>
      </c>
      <c r="G745" s="3" t="s">
        <v>921</v>
      </c>
    </row>
    <row r="746" spans="1:7" x14ac:dyDescent="0.2">
      <c r="A746" s="3" t="s">
        <v>77</v>
      </c>
      <c r="B746" s="13">
        <v>45.3</v>
      </c>
      <c r="C746" s="13">
        <v>6.1</v>
      </c>
      <c r="D746" s="13">
        <v>48.8</v>
      </c>
      <c r="E746" s="13">
        <v>0.23</v>
      </c>
      <c r="F746" s="13">
        <v>0.17</v>
      </c>
      <c r="G746" s="3" t="s">
        <v>921</v>
      </c>
    </row>
    <row r="747" spans="1:7" x14ac:dyDescent="0.2">
      <c r="A747" s="3" t="s">
        <v>96</v>
      </c>
      <c r="B747" s="13">
        <v>27.81</v>
      </c>
      <c r="C747" s="13">
        <v>5.7</v>
      </c>
      <c r="D747" s="13">
        <v>65.959999999999994</v>
      </c>
      <c r="E747" s="13">
        <v>0.35</v>
      </c>
      <c r="F747" s="13">
        <v>0.18</v>
      </c>
      <c r="G747" s="3" t="s">
        <v>921</v>
      </c>
    </row>
    <row r="748" spans="1:7" x14ac:dyDescent="0.2">
      <c r="A748" s="3" t="s">
        <v>102</v>
      </c>
      <c r="B748" s="13">
        <v>46.53</v>
      </c>
      <c r="C748" s="13">
        <v>5.87</v>
      </c>
      <c r="D748" s="13">
        <v>45.61</v>
      </c>
      <c r="E748" s="13">
        <v>1.69</v>
      </c>
      <c r="F748" s="13">
        <v>0.3</v>
      </c>
      <c r="G748" s="3" t="s">
        <v>921</v>
      </c>
    </row>
    <row r="749" spans="1:7" x14ac:dyDescent="0.2">
      <c r="A749" s="3" t="s">
        <v>861</v>
      </c>
      <c r="B749" s="13">
        <v>44.77</v>
      </c>
      <c r="C749" s="13">
        <v>6.33</v>
      </c>
      <c r="D749" s="13">
        <v>48.51</v>
      </c>
      <c r="E749" s="13">
        <v>0.14000000000000001</v>
      </c>
      <c r="F749" s="13">
        <v>0.15</v>
      </c>
      <c r="G749" s="3" t="s">
        <v>921</v>
      </c>
    </row>
    <row r="750" spans="1:7" x14ac:dyDescent="0.2">
      <c r="A750" s="3" t="s">
        <v>104</v>
      </c>
      <c r="B750" s="13">
        <v>46.81</v>
      </c>
      <c r="C750" s="13">
        <v>5.81</v>
      </c>
      <c r="D750" s="13">
        <v>45.84</v>
      </c>
      <c r="E750" s="13">
        <v>1.1399999999999999</v>
      </c>
      <c r="F750" s="13">
        <v>0.39</v>
      </c>
      <c r="G750" s="3" t="s">
        <v>921</v>
      </c>
    </row>
    <row r="751" spans="1:7" x14ac:dyDescent="0.2">
      <c r="A751" s="3" t="s">
        <v>651</v>
      </c>
      <c r="B751" s="13">
        <v>39.619999999999997</v>
      </c>
      <c r="C751" s="13">
        <v>5.61</v>
      </c>
      <c r="D751" s="13">
        <v>52.75</v>
      </c>
      <c r="E751" s="13">
        <v>1.71</v>
      </c>
      <c r="F751" s="13">
        <v>0.31</v>
      </c>
      <c r="G751" s="3" t="s">
        <v>921</v>
      </c>
    </row>
    <row r="752" spans="1:7" x14ac:dyDescent="0.2">
      <c r="A752" s="3" t="s">
        <v>113</v>
      </c>
      <c r="B752" s="13">
        <v>45.47</v>
      </c>
      <c r="C752" s="13">
        <v>5.94</v>
      </c>
      <c r="D752" s="13">
        <v>47.41</v>
      </c>
      <c r="E752" s="13">
        <v>0.4</v>
      </c>
      <c r="F752" s="13">
        <v>0.2</v>
      </c>
      <c r="G752" s="3" t="s">
        <v>921</v>
      </c>
    </row>
    <row r="753" spans="1:7" x14ac:dyDescent="0.2">
      <c r="A753" s="3" t="s">
        <v>119</v>
      </c>
      <c r="B753" s="13">
        <v>53.38</v>
      </c>
      <c r="C753" s="13">
        <v>7.16</v>
      </c>
      <c r="D753" s="13">
        <v>38.770000000000003</v>
      </c>
      <c r="E753" s="13">
        <v>0.45</v>
      </c>
      <c r="F753" s="13">
        <v>0.23</v>
      </c>
      <c r="G753" s="3" t="s">
        <v>921</v>
      </c>
    </row>
    <row r="754" spans="1:7" x14ac:dyDescent="0.2">
      <c r="A754" s="3" t="s">
        <v>137</v>
      </c>
      <c r="B754" s="13">
        <v>41.84</v>
      </c>
      <c r="C754" s="13">
        <v>6.82</v>
      </c>
      <c r="D754" s="13">
        <v>50.28</v>
      </c>
      <c r="E754" s="13">
        <v>0.8</v>
      </c>
      <c r="F754" s="13">
        <v>0.25</v>
      </c>
      <c r="G754" s="3" t="s">
        <v>921</v>
      </c>
    </row>
    <row r="755" spans="1:7" x14ac:dyDescent="0.2">
      <c r="A755" s="3" t="s">
        <v>140</v>
      </c>
      <c r="B755" s="13">
        <v>37.89</v>
      </c>
      <c r="C755" s="13">
        <v>5.94</v>
      </c>
      <c r="D755" s="13">
        <v>55.23</v>
      </c>
      <c r="E755" s="13">
        <v>0.73</v>
      </c>
      <c r="F755" s="13">
        <v>0.21</v>
      </c>
      <c r="G755" s="3" t="s">
        <v>921</v>
      </c>
    </row>
    <row r="756" spans="1:7" x14ac:dyDescent="0.2">
      <c r="A756" s="3" t="s">
        <v>152</v>
      </c>
      <c r="B756" s="13">
        <v>45.36</v>
      </c>
      <c r="C756" s="13">
        <v>5.47</v>
      </c>
      <c r="D756" s="13">
        <v>47.42</v>
      </c>
      <c r="E756" s="13">
        <v>1.47</v>
      </c>
      <c r="F756" s="13">
        <v>0.28000000000000003</v>
      </c>
      <c r="G756" s="3" t="s">
        <v>921</v>
      </c>
    </row>
    <row r="757" spans="1:7" x14ac:dyDescent="0.2">
      <c r="A757" s="3" t="s">
        <v>171</v>
      </c>
      <c r="B757" s="13">
        <v>45.9</v>
      </c>
      <c r="C757" s="13">
        <v>6.3</v>
      </c>
      <c r="D757" s="13">
        <v>46.03</v>
      </c>
      <c r="E757" s="13">
        <v>1.59</v>
      </c>
      <c r="F757" s="13">
        <v>0.19</v>
      </c>
      <c r="G757" s="3" t="s">
        <v>921</v>
      </c>
    </row>
    <row r="758" spans="1:7" x14ac:dyDescent="0.2">
      <c r="A758" s="3" t="s">
        <v>862</v>
      </c>
      <c r="B758" s="13">
        <v>33.11</v>
      </c>
      <c r="C758" s="13">
        <v>3.9</v>
      </c>
      <c r="D758" s="13">
        <v>61.56</v>
      </c>
      <c r="E758" s="13">
        <v>1.19</v>
      </c>
      <c r="F758" s="13">
        <v>0.25</v>
      </c>
      <c r="G758" s="3" t="s">
        <v>921</v>
      </c>
    </row>
    <row r="759" spans="1:7" x14ac:dyDescent="0.2">
      <c r="A759" s="3" t="s">
        <v>863</v>
      </c>
      <c r="B759" s="13">
        <v>43.25</v>
      </c>
      <c r="C759" s="13">
        <v>5.5</v>
      </c>
      <c r="D759" s="13">
        <v>48.06</v>
      </c>
      <c r="E759" s="13">
        <v>2.85</v>
      </c>
      <c r="F759" s="13">
        <v>0.34</v>
      </c>
      <c r="G759" s="3" t="s">
        <v>921</v>
      </c>
    </row>
    <row r="760" spans="1:7" x14ac:dyDescent="0.2">
      <c r="A760" s="3" t="s">
        <v>864</v>
      </c>
      <c r="B760" s="13">
        <v>44.45</v>
      </c>
      <c r="C760" s="13">
        <v>6.15</v>
      </c>
      <c r="D760" s="13">
        <v>47.56</v>
      </c>
      <c r="E760" s="13">
        <v>1.61</v>
      </c>
      <c r="F760" s="13">
        <v>0.23</v>
      </c>
      <c r="G760" s="3" t="s">
        <v>921</v>
      </c>
    </row>
    <row r="761" spans="1:7" x14ac:dyDescent="0.2">
      <c r="A761" s="3" t="s">
        <v>865</v>
      </c>
      <c r="B761" s="13">
        <v>58.3</v>
      </c>
      <c r="C761" s="13">
        <v>8.41</v>
      </c>
      <c r="D761" s="13">
        <v>31.92</v>
      </c>
      <c r="E761" s="13">
        <v>1.03</v>
      </c>
      <c r="F761" s="13">
        <v>0.35</v>
      </c>
      <c r="G761" s="3" t="s">
        <v>921</v>
      </c>
    </row>
    <row r="762" spans="1:7" x14ac:dyDescent="0.2">
      <c r="A762" s="3" t="s">
        <v>866</v>
      </c>
      <c r="B762" s="13">
        <v>45.52</v>
      </c>
      <c r="C762" s="13">
        <v>6.25</v>
      </c>
      <c r="D762" s="13">
        <v>46.55</v>
      </c>
      <c r="E762" s="13">
        <v>1.49</v>
      </c>
      <c r="F762" s="13">
        <v>0.19</v>
      </c>
      <c r="G762" s="3" t="s">
        <v>921</v>
      </c>
    </row>
    <row r="763" spans="1:7" x14ac:dyDescent="0.2">
      <c r="A763" s="3" t="s">
        <v>867</v>
      </c>
      <c r="B763" s="13">
        <v>47.82</v>
      </c>
      <c r="C763" s="13">
        <v>6.24</v>
      </c>
      <c r="D763" s="13">
        <v>43.46</v>
      </c>
      <c r="E763" s="13">
        <v>2.21</v>
      </c>
      <c r="F763" s="13">
        <v>0.27</v>
      </c>
      <c r="G763" s="3" t="s">
        <v>921</v>
      </c>
    </row>
    <row r="764" spans="1:7" x14ac:dyDescent="0.2">
      <c r="A764" s="3" t="s">
        <v>868</v>
      </c>
      <c r="B764" s="13">
        <v>45.28</v>
      </c>
      <c r="C764" s="13">
        <v>6.03</v>
      </c>
      <c r="D764" s="13">
        <v>47.25</v>
      </c>
      <c r="E764" s="13">
        <v>1.23</v>
      </c>
      <c r="F764" s="13">
        <v>0.2</v>
      </c>
      <c r="G764" s="3" t="s">
        <v>921</v>
      </c>
    </row>
    <row r="765" spans="1:7" x14ac:dyDescent="0.2">
      <c r="A765" s="3" t="s">
        <v>869</v>
      </c>
      <c r="B765" s="13">
        <v>45.14</v>
      </c>
      <c r="C765" s="13">
        <v>6.79</v>
      </c>
      <c r="D765" s="13">
        <v>45.71</v>
      </c>
      <c r="E765" s="13">
        <v>2.0499999999999998</v>
      </c>
      <c r="F765" s="13">
        <v>0.31</v>
      </c>
      <c r="G765" s="3" t="s">
        <v>921</v>
      </c>
    </row>
    <row r="766" spans="1:7" x14ac:dyDescent="0.2">
      <c r="A766" s="3" t="s">
        <v>870</v>
      </c>
      <c r="B766" s="13">
        <v>46.9</v>
      </c>
      <c r="C766" s="13">
        <v>5.47</v>
      </c>
      <c r="D766" s="13">
        <v>44.2</v>
      </c>
      <c r="E766" s="13">
        <v>3.04</v>
      </c>
      <c r="F766" s="13">
        <v>0.38</v>
      </c>
      <c r="G766" s="3" t="s">
        <v>921</v>
      </c>
    </row>
    <row r="767" spans="1:7" x14ac:dyDescent="0.2">
      <c r="A767" s="3" t="s">
        <v>871</v>
      </c>
      <c r="B767" s="13">
        <v>41.11</v>
      </c>
      <c r="C767" s="13">
        <v>5.28</v>
      </c>
      <c r="D767" s="13">
        <v>50.62</v>
      </c>
      <c r="E767" s="13">
        <v>2.59</v>
      </c>
      <c r="F767" s="13">
        <v>0.4</v>
      </c>
      <c r="G767" s="3" t="s">
        <v>921</v>
      </c>
    </row>
    <row r="768" spans="1:7" x14ac:dyDescent="0.2">
      <c r="A768" s="3" t="s">
        <v>872</v>
      </c>
      <c r="B768" s="13">
        <v>59.59</v>
      </c>
      <c r="C768" s="13">
        <v>9.76</v>
      </c>
      <c r="D768" s="13">
        <v>27.86</v>
      </c>
      <c r="E768" s="13">
        <v>2.0299999999999998</v>
      </c>
      <c r="F768" s="13">
        <v>0.77</v>
      </c>
      <c r="G768" s="3" t="s">
        <v>921</v>
      </c>
    </row>
    <row r="769" spans="1:7" x14ac:dyDescent="0.2">
      <c r="A769" s="3" t="s">
        <v>863</v>
      </c>
      <c r="B769" s="13">
        <v>47.35</v>
      </c>
      <c r="C769" s="13">
        <v>6.36</v>
      </c>
      <c r="D769" s="13">
        <v>45.47</v>
      </c>
      <c r="E769" s="13">
        <v>0.65</v>
      </c>
      <c r="F769" s="13">
        <v>0.16</v>
      </c>
      <c r="G769" s="3" t="s">
        <v>921</v>
      </c>
    </row>
    <row r="770" spans="1:7" x14ac:dyDescent="0.2">
      <c r="A770" s="3" t="s">
        <v>864</v>
      </c>
      <c r="B770" s="13">
        <v>46.24</v>
      </c>
      <c r="C770" s="13">
        <v>11.55</v>
      </c>
      <c r="D770" s="13">
        <v>41.01</v>
      </c>
      <c r="E770" s="13">
        <v>0.81</v>
      </c>
      <c r="F770" s="13">
        <v>0.39</v>
      </c>
      <c r="G770" s="3" t="s">
        <v>921</v>
      </c>
    </row>
    <row r="771" spans="1:7" x14ac:dyDescent="0.2">
      <c r="A771" s="3" t="s">
        <v>865</v>
      </c>
      <c r="B771" s="13">
        <v>45.62</v>
      </c>
      <c r="C771" s="13">
        <v>0.03</v>
      </c>
      <c r="D771" s="13">
        <v>53.43</v>
      </c>
      <c r="E771" s="13">
        <v>0.33</v>
      </c>
      <c r="F771" s="13">
        <v>0.59</v>
      </c>
      <c r="G771" s="3" t="s">
        <v>921</v>
      </c>
    </row>
    <row r="772" spans="1:7" x14ac:dyDescent="0.2">
      <c r="A772" s="3" t="s">
        <v>866</v>
      </c>
      <c r="B772" s="13">
        <v>46.42</v>
      </c>
      <c r="C772" s="13">
        <v>6.21</v>
      </c>
      <c r="D772" s="13">
        <v>46.68</v>
      </c>
      <c r="E772" s="13">
        <v>0.52</v>
      </c>
      <c r="F772" s="13">
        <v>0.17</v>
      </c>
      <c r="G772" s="3" t="s">
        <v>921</v>
      </c>
    </row>
    <row r="773" spans="1:7" x14ac:dyDescent="0.2">
      <c r="A773" s="3" t="s">
        <v>873</v>
      </c>
      <c r="B773" s="13">
        <v>45</v>
      </c>
      <c r="C773" s="13">
        <v>6.95</v>
      </c>
      <c r="D773" s="13">
        <v>46.83</v>
      </c>
      <c r="E773" s="13">
        <v>0.76</v>
      </c>
      <c r="F773" s="13">
        <v>0.46</v>
      </c>
      <c r="G773" s="3" t="s">
        <v>921</v>
      </c>
    </row>
    <row r="774" spans="1:7" x14ac:dyDescent="0.2">
      <c r="A774" s="3" t="s">
        <v>874</v>
      </c>
      <c r="B774" s="13">
        <v>43.71</v>
      </c>
      <c r="C774" s="13">
        <v>6.27</v>
      </c>
      <c r="D774" s="13">
        <v>48.54</v>
      </c>
      <c r="E774" s="13">
        <v>1.05</v>
      </c>
      <c r="F774" s="13">
        <v>0.43</v>
      </c>
      <c r="G774" s="3" t="s">
        <v>921</v>
      </c>
    </row>
    <row r="775" spans="1:7" x14ac:dyDescent="0.2">
      <c r="A775" s="3" t="s">
        <v>875</v>
      </c>
      <c r="B775" s="13">
        <v>97.18</v>
      </c>
      <c r="C775" s="13">
        <v>0.41</v>
      </c>
      <c r="D775" s="13">
        <v>0</v>
      </c>
      <c r="E775" s="13">
        <v>1.95</v>
      </c>
      <c r="F775" s="13">
        <v>0.97</v>
      </c>
      <c r="G775" s="3" t="s">
        <v>921</v>
      </c>
    </row>
    <row r="776" spans="1:7" x14ac:dyDescent="0.2">
      <c r="A776" s="3" t="s">
        <v>876</v>
      </c>
      <c r="B776" s="13">
        <v>54.74</v>
      </c>
      <c r="C776" s="13">
        <v>5.72</v>
      </c>
      <c r="D776" s="13">
        <v>38.68</v>
      </c>
      <c r="E776" s="13">
        <v>0.54</v>
      </c>
      <c r="F776" s="13">
        <v>0.33</v>
      </c>
      <c r="G776" s="3" t="s">
        <v>921</v>
      </c>
    </row>
    <row r="777" spans="1:7" x14ac:dyDescent="0.2">
      <c r="A777" s="3" t="s">
        <v>877</v>
      </c>
      <c r="B777" s="13">
        <v>44.36</v>
      </c>
      <c r="C777" s="13">
        <v>6.17</v>
      </c>
      <c r="D777" s="13">
        <v>48.77</v>
      </c>
      <c r="E777" s="13">
        <v>0.52</v>
      </c>
      <c r="F777" s="13">
        <v>0.18</v>
      </c>
      <c r="G777" s="3" t="s">
        <v>921</v>
      </c>
    </row>
    <row r="778" spans="1:7" x14ac:dyDescent="0.2">
      <c r="A778" s="3" t="s">
        <v>878</v>
      </c>
      <c r="B778" s="13">
        <v>45.81</v>
      </c>
      <c r="C778" s="13">
        <v>6.19</v>
      </c>
      <c r="D778" s="13">
        <v>47.08</v>
      </c>
      <c r="E778" s="13">
        <v>0.75</v>
      </c>
      <c r="F778" s="13">
        <v>0.17</v>
      </c>
      <c r="G778" s="3" t="s">
        <v>921</v>
      </c>
    </row>
    <row r="779" spans="1:7" x14ac:dyDescent="0.2">
      <c r="A779" s="3" t="s">
        <v>870</v>
      </c>
      <c r="B779" s="13">
        <v>48.26</v>
      </c>
      <c r="C779" s="13">
        <v>6.28</v>
      </c>
      <c r="D779" s="13">
        <v>42.26</v>
      </c>
      <c r="E779" s="13">
        <v>2.87</v>
      </c>
      <c r="F779" s="13">
        <v>0.33</v>
      </c>
      <c r="G779" s="3" t="s">
        <v>921</v>
      </c>
    </row>
    <row r="780" spans="1:7" x14ac:dyDescent="0.2">
      <c r="A780" s="3" t="s">
        <v>871</v>
      </c>
      <c r="B780" s="13">
        <v>45.76</v>
      </c>
      <c r="C780" s="13">
        <v>6.12</v>
      </c>
      <c r="D780" s="13">
        <v>47.34</v>
      </c>
      <c r="E780" s="13">
        <v>0.56000000000000005</v>
      </c>
      <c r="F780" s="13">
        <v>0.21</v>
      </c>
      <c r="G780" s="3" t="s">
        <v>921</v>
      </c>
    </row>
    <row r="781" spans="1:7" x14ac:dyDescent="0.2">
      <c r="A781" s="3" t="s">
        <v>879</v>
      </c>
      <c r="B781" s="13">
        <v>39.659999999999997</v>
      </c>
      <c r="C781" s="13">
        <v>5.38</v>
      </c>
      <c r="D781" s="13">
        <v>53.98</v>
      </c>
      <c r="E781" s="13">
        <v>0.66</v>
      </c>
      <c r="F781" s="13">
        <v>0.31</v>
      </c>
      <c r="G781" s="3" t="s">
        <v>921</v>
      </c>
    </row>
    <row r="782" spans="1:7" x14ac:dyDescent="0.2">
      <c r="A782" s="3" t="s">
        <v>57</v>
      </c>
      <c r="B782" s="13">
        <v>40.69</v>
      </c>
      <c r="C782" s="13">
        <v>6.95</v>
      </c>
      <c r="D782" s="13">
        <v>50.5</v>
      </c>
      <c r="E782" s="13">
        <v>1.64</v>
      </c>
      <c r="F782" s="13">
        <v>0.23</v>
      </c>
      <c r="G782" s="3" t="s">
        <v>921</v>
      </c>
    </row>
    <row r="783" spans="1:7" x14ac:dyDescent="0.2">
      <c r="A783" s="3" t="s">
        <v>69</v>
      </c>
      <c r="B783" s="13">
        <v>47.26</v>
      </c>
      <c r="C783" s="13">
        <v>6.45</v>
      </c>
      <c r="D783" s="13">
        <v>46.04</v>
      </c>
      <c r="E783" s="13">
        <v>0.08</v>
      </c>
      <c r="F783" s="13">
        <v>0.17</v>
      </c>
      <c r="G783" s="3" t="s">
        <v>921</v>
      </c>
    </row>
    <row r="784" spans="1:7" x14ac:dyDescent="0.2">
      <c r="A784" s="3" t="s">
        <v>73</v>
      </c>
      <c r="B784" s="13">
        <v>48.57</v>
      </c>
      <c r="C784" s="13">
        <v>6.21</v>
      </c>
      <c r="D784" s="13">
        <v>44.6</v>
      </c>
      <c r="E784" s="13">
        <v>0.43</v>
      </c>
      <c r="F784" s="13">
        <v>0.19</v>
      </c>
      <c r="G784" s="3" t="s">
        <v>921</v>
      </c>
    </row>
    <row r="785" spans="1:7" x14ac:dyDescent="0.2">
      <c r="A785" s="3" t="s">
        <v>76</v>
      </c>
      <c r="B785" s="13">
        <v>42.31</v>
      </c>
      <c r="C785" s="13">
        <v>5.17</v>
      </c>
      <c r="D785" s="13">
        <v>51.77</v>
      </c>
      <c r="E785" s="13">
        <v>0.42</v>
      </c>
      <c r="F785" s="13">
        <v>0.33</v>
      </c>
      <c r="G785" s="3" t="s">
        <v>921</v>
      </c>
    </row>
    <row r="786" spans="1:7" x14ac:dyDescent="0.2">
      <c r="A786" s="3" t="s">
        <v>79</v>
      </c>
      <c r="B786" s="13">
        <v>45.88</v>
      </c>
      <c r="C786" s="13">
        <v>5</v>
      </c>
      <c r="D786" s="13">
        <v>48.73</v>
      </c>
      <c r="E786" s="13">
        <v>0.12</v>
      </c>
      <c r="F786" s="13">
        <v>0.27</v>
      </c>
      <c r="G786" s="3" t="s">
        <v>921</v>
      </c>
    </row>
    <row r="787" spans="1:7" x14ac:dyDescent="0.2">
      <c r="A787" s="3" t="s">
        <v>81</v>
      </c>
      <c r="B787" s="13">
        <v>43.25</v>
      </c>
      <c r="C787" s="13">
        <v>5.89</v>
      </c>
      <c r="D787" s="13">
        <v>47.93</v>
      </c>
      <c r="E787" s="13">
        <v>2.64</v>
      </c>
      <c r="F787" s="13">
        <v>0.28999999999999998</v>
      </c>
      <c r="G787" s="3" t="s">
        <v>921</v>
      </c>
    </row>
    <row r="788" spans="1:7" x14ac:dyDescent="0.2">
      <c r="A788" s="3" t="s">
        <v>83</v>
      </c>
      <c r="B788" s="13">
        <v>47.93</v>
      </c>
      <c r="C788" s="13">
        <v>6.05</v>
      </c>
      <c r="D788" s="13">
        <v>45.63</v>
      </c>
      <c r="E788" s="13">
        <v>0.15</v>
      </c>
      <c r="F788" s="13">
        <v>0.24</v>
      </c>
      <c r="G788" s="3" t="s">
        <v>921</v>
      </c>
    </row>
    <row r="789" spans="1:7" x14ac:dyDescent="0.2">
      <c r="A789" s="3" t="s">
        <v>86</v>
      </c>
      <c r="B789" s="13">
        <v>45.06</v>
      </c>
      <c r="C789" s="13">
        <v>6.42</v>
      </c>
      <c r="D789" s="13">
        <v>45.51</v>
      </c>
      <c r="E789" s="13">
        <v>2.5299999999999998</v>
      </c>
      <c r="F789" s="13">
        <v>0.48</v>
      </c>
      <c r="G789" s="3" t="s">
        <v>921</v>
      </c>
    </row>
    <row r="790" spans="1:7" x14ac:dyDescent="0.2">
      <c r="A790" s="3" t="s">
        <v>89</v>
      </c>
      <c r="B790" s="13">
        <v>44.78</v>
      </c>
      <c r="C790" s="13">
        <v>6.02</v>
      </c>
      <c r="D790" s="13">
        <v>48.77</v>
      </c>
      <c r="E790" s="13">
        <v>0.22</v>
      </c>
      <c r="F790" s="13">
        <v>0.21</v>
      </c>
      <c r="G790" s="3" t="s">
        <v>921</v>
      </c>
    </row>
    <row r="791" spans="1:7" x14ac:dyDescent="0.2">
      <c r="A791" s="3" t="s">
        <v>99</v>
      </c>
      <c r="B791" s="13">
        <v>43.37</v>
      </c>
      <c r="C791" s="13">
        <v>6.23</v>
      </c>
      <c r="D791" s="13">
        <v>49.05</v>
      </c>
      <c r="E791" s="13">
        <v>1.03</v>
      </c>
      <c r="F791" s="13">
        <v>0.32</v>
      </c>
      <c r="G791" s="3" t="s">
        <v>921</v>
      </c>
    </row>
    <row r="792" spans="1:7" x14ac:dyDescent="0.2">
      <c r="A792" s="3" t="s">
        <v>111</v>
      </c>
      <c r="B792" s="13">
        <v>35.74</v>
      </c>
      <c r="C792" s="13">
        <v>5.95</v>
      </c>
      <c r="D792" s="13">
        <v>56.67</v>
      </c>
      <c r="E792" s="13">
        <v>1.35</v>
      </c>
      <c r="F792" s="13">
        <v>0.3</v>
      </c>
      <c r="G792" s="3" t="s">
        <v>921</v>
      </c>
    </row>
    <row r="793" spans="1:7" x14ac:dyDescent="0.2">
      <c r="A793" s="3" t="s">
        <v>114</v>
      </c>
      <c r="B793" s="13">
        <v>47.8</v>
      </c>
      <c r="C793" s="13">
        <v>6.14</v>
      </c>
      <c r="D793" s="13">
        <v>45.64</v>
      </c>
      <c r="E793" s="13">
        <v>0.27</v>
      </c>
      <c r="F793" s="13">
        <v>0.16</v>
      </c>
      <c r="G793" s="3" t="s">
        <v>921</v>
      </c>
    </row>
    <row r="794" spans="1:7" x14ac:dyDescent="0.2">
      <c r="A794" s="3" t="s">
        <v>127</v>
      </c>
      <c r="B794" s="13">
        <v>42.95</v>
      </c>
      <c r="C794" s="13">
        <v>6.56</v>
      </c>
      <c r="D794" s="13">
        <v>48.98</v>
      </c>
      <c r="E794" s="13">
        <v>1.08</v>
      </c>
      <c r="F794" s="13">
        <v>0.42</v>
      </c>
      <c r="G794" s="3" t="s">
        <v>921</v>
      </c>
    </row>
    <row r="795" spans="1:7" x14ac:dyDescent="0.2">
      <c r="A795" s="3" t="s">
        <v>136</v>
      </c>
      <c r="B795" s="13">
        <v>48.57</v>
      </c>
      <c r="C795" s="13">
        <v>6.22</v>
      </c>
      <c r="D795" s="13">
        <v>44.48</v>
      </c>
      <c r="E795" s="13">
        <v>0.5</v>
      </c>
      <c r="F795" s="13">
        <v>0.23</v>
      </c>
      <c r="G795" s="3" t="s">
        <v>921</v>
      </c>
    </row>
    <row r="796" spans="1:7" x14ac:dyDescent="0.2">
      <c r="A796" s="3" t="s">
        <v>160</v>
      </c>
      <c r="B796" s="13">
        <v>24.51</v>
      </c>
      <c r="C796" s="13">
        <v>0.27</v>
      </c>
      <c r="D796" s="13">
        <v>73.8</v>
      </c>
      <c r="E796" s="13">
        <v>0.42</v>
      </c>
      <c r="F796" s="13">
        <v>1</v>
      </c>
      <c r="G796" s="3" t="s">
        <v>921</v>
      </c>
    </row>
    <row r="797" spans="1:7" x14ac:dyDescent="0.2">
      <c r="A797" s="3" t="s">
        <v>161</v>
      </c>
      <c r="B797" s="13">
        <v>44.06</v>
      </c>
      <c r="C797" s="13">
        <v>4.7300000000000004</v>
      </c>
      <c r="D797" s="13">
        <v>49.91</v>
      </c>
      <c r="E797" s="13">
        <v>0.9</v>
      </c>
      <c r="F797" s="13">
        <v>0.39</v>
      </c>
      <c r="G797" s="3" t="s">
        <v>921</v>
      </c>
    </row>
    <row r="798" spans="1:7" x14ac:dyDescent="0.2">
      <c r="A798" s="3" t="s">
        <v>165</v>
      </c>
      <c r="B798" s="13">
        <v>40.72</v>
      </c>
      <c r="C798" s="13">
        <v>6.96</v>
      </c>
      <c r="D798" s="13">
        <v>48.07</v>
      </c>
      <c r="E798" s="13">
        <v>3.94</v>
      </c>
      <c r="F798" s="13">
        <v>0.3</v>
      </c>
      <c r="G798" s="3" t="s">
        <v>921</v>
      </c>
    </row>
    <row r="799" spans="1:7" x14ac:dyDescent="0.2">
      <c r="A799" s="3" t="s">
        <v>168</v>
      </c>
      <c r="B799" s="13">
        <v>49.35</v>
      </c>
      <c r="C799" s="13">
        <v>6.4</v>
      </c>
      <c r="D799" s="13">
        <v>42.96</v>
      </c>
      <c r="E799" s="13">
        <v>1.05</v>
      </c>
      <c r="F799" s="13">
        <v>0.24</v>
      </c>
      <c r="G799" s="3" t="s">
        <v>921</v>
      </c>
    </row>
    <row r="800" spans="1:7" x14ac:dyDescent="0.2">
      <c r="A800" s="3" t="s">
        <v>170</v>
      </c>
      <c r="B800" s="13">
        <v>36.56</v>
      </c>
      <c r="C800" s="13">
        <v>5.27</v>
      </c>
      <c r="D800" s="13">
        <v>53.67</v>
      </c>
      <c r="E800" s="13">
        <v>3.66</v>
      </c>
      <c r="F800" s="13">
        <v>0.83</v>
      </c>
      <c r="G800" s="3" t="s">
        <v>921</v>
      </c>
    </row>
    <row r="801" spans="1:7" x14ac:dyDescent="0.2">
      <c r="A801" s="3" t="s">
        <v>178</v>
      </c>
      <c r="B801" s="13">
        <v>48.67</v>
      </c>
      <c r="C801" s="13">
        <v>5.08</v>
      </c>
      <c r="D801" s="13">
        <v>45.92</v>
      </c>
      <c r="E801" s="13">
        <v>7.0000000000000007E-2</v>
      </c>
      <c r="F801" s="13">
        <v>0.26</v>
      </c>
      <c r="G801" s="3" t="s">
        <v>921</v>
      </c>
    </row>
    <row r="802" spans="1:7" x14ac:dyDescent="0.2">
      <c r="A802" s="3" t="s">
        <v>181</v>
      </c>
      <c r="B802" s="13">
        <v>44.69</v>
      </c>
      <c r="C802" s="13">
        <v>5.16</v>
      </c>
      <c r="D802" s="13">
        <v>49.87</v>
      </c>
      <c r="E802" s="13">
        <v>0.11</v>
      </c>
      <c r="F802" s="13">
        <v>0.18</v>
      </c>
      <c r="G802" s="3" t="s">
        <v>921</v>
      </c>
    </row>
    <row r="803" spans="1:7" x14ac:dyDescent="0.2">
      <c r="A803" s="3" t="s">
        <v>183</v>
      </c>
      <c r="B803" s="13">
        <v>48.22</v>
      </c>
      <c r="C803" s="13">
        <v>6.6</v>
      </c>
      <c r="D803" s="13">
        <v>44.14</v>
      </c>
      <c r="E803" s="13">
        <v>0.87</v>
      </c>
      <c r="F803" s="13">
        <v>0.17</v>
      </c>
      <c r="G803" s="3" t="s">
        <v>921</v>
      </c>
    </row>
    <row r="804" spans="1:7" x14ac:dyDescent="0.2">
      <c r="A804" s="3" t="s">
        <v>184</v>
      </c>
      <c r="B804" s="13">
        <v>42.19</v>
      </c>
      <c r="C804" s="13">
        <v>5.1100000000000003</v>
      </c>
      <c r="D804" s="13">
        <v>51.68</v>
      </c>
      <c r="E804" s="13">
        <v>0.69</v>
      </c>
      <c r="F804" s="13">
        <v>0.33</v>
      </c>
      <c r="G804" s="3" t="s">
        <v>921</v>
      </c>
    </row>
    <row r="805" spans="1:7" x14ac:dyDescent="0.2">
      <c r="A805" s="3" t="s">
        <v>880</v>
      </c>
      <c r="B805" s="13">
        <v>38.33</v>
      </c>
      <c r="C805" s="13">
        <v>5.07</v>
      </c>
      <c r="D805" s="13">
        <v>55.03</v>
      </c>
      <c r="E805" s="13">
        <v>1.1299999999999999</v>
      </c>
      <c r="F805" s="13">
        <v>0.44</v>
      </c>
      <c r="G805" s="3" t="s">
        <v>921</v>
      </c>
    </row>
    <row r="806" spans="1:7" x14ac:dyDescent="0.2">
      <c r="A806" s="3" t="s">
        <v>193</v>
      </c>
      <c r="B806" s="13">
        <v>26.69</v>
      </c>
      <c r="C806" s="13">
        <v>2.88</v>
      </c>
      <c r="D806" s="13">
        <v>70.05</v>
      </c>
      <c r="E806" s="13">
        <v>0.21</v>
      </c>
      <c r="F806" s="13">
        <v>0.17</v>
      </c>
      <c r="G806" s="3" t="s">
        <v>921</v>
      </c>
    </row>
    <row r="807" spans="1:7" x14ac:dyDescent="0.2">
      <c r="A807" s="3" t="s">
        <v>197</v>
      </c>
      <c r="B807" s="13">
        <v>40.18</v>
      </c>
      <c r="C807" s="13">
        <v>6.85</v>
      </c>
      <c r="D807" s="13">
        <v>51.48</v>
      </c>
      <c r="E807" s="13">
        <v>1.1599999999999999</v>
      </c>
      <c r="F807" s="13">
        <v>0.32</v>
      </c>
      <c r="G807" s="3" t="s">
        <v>921</v>
      </c>
    </row>
    <row r="808" spans="1:7" x14ac:dyDescent="0.2">
      <c r="A808" s="3" t="s">
        <v>881</v>
      </c>
      <c r="B808" s="13">
        <v>45.33</v>
      </c>
      <c r="C808" s="13">
        <v>5.91</v>
      </c>
      <c r="D808" s="13">
        <v>48.14</v>
      </c>
      <c r="E808" s="13">
        <v>0.38</v>
      </c>
      <c r="F808" s="13">
        <v>0.24</v>
      </c>
      <c r="G808" s="3" t="s">
        <v>921</v>
      </c>
    </row>
    <row r="809" spans="1:7" x14ac:dyDescent="0.2">
      <c r="A809" s="3" t="s">
        <v>219</v>
      </c>
      <c r="B809" s="13">
        <v>36.630000000000003</v>
      </c>
      <c r="C809" s="13">
        <v>0.68</v>
      </c>
      <c r="D809" s="13">
        <v>60.01</v>
      </c>
      <c r="E809" s="13">
        <v>1.19</v>
      </c>
      <c r="F809" s="13">
        <v>1.48</v>
      </c>
      <c r="G809" s="3" t="s">
        <v>921</v>
      </c>
    </row>
    <row r="810" spans="1:7" x14ac:dyDescent="0.2">
      <c r="A810" s="3" t="s">
        <v>220</v>
      </c>
      <c r="B810" s="13">
        <v>44.15</v>
      </c>
      <c r="C810" s="13">
        <v>5.31</v>
      </c>
      <c r="D810" s="13">
        <v>48.04</v>
      </c>
      <c r="E810" s="13">
        <v>1.91</v>
      </c>
      <c r="F810" s="13">
        <v>0.57999999999999996</v>
      </c>
      <c r="G810" s="3" t="s">
        <v>921</v>
      </c>
    </row>
    <row r="811" spans="1:7" x14ac:dyDescent="0.2">
      <c r="A811" s="3" t="s">
        <v>222</v>
      </c>
      <c r="B811" s="13">
        <v>34.6</v>
      </c>
      <c r="C811" s="13">
        <v>5.61</v>
      </c>
      <c r="D811" s="13">
        <v>58.91</v>
      </c>
      <c r="E811" s="13">
        <v>0.63</v>
      </c>
      <c r="F811" s="13">
        <v>0.24</v>
      </c>
      <c r="G811" s="3" t="s">
        <v>921</v>
      </c>
    </row>
    <row r="812" spans="1:7" x14ac:dyDescent="0.2">
      <c r="A812" s="3" t="s">
        <v>223</v>
      </c>
      <c r="B812" s="13">
        <v>46.97</v>
      </c>
      <c r="C812" s="13">
        <v>6.27</v>
      </c>
      <c r="D812" s="13">
        <v>46.44</v>
      </c>
      <c r="E812" s="13">
        <v>0.22</v>
      </c>
      <c r="F812" s="13">
        <v>0.1</v>
      </c>
      <c r="G812" s="3" t="s">
        <v>921</v>
      </c>
    </row>
    <row r="813" spans="1:7" x14ac:dyDescent="0.2">
      <c r="A813" s="3" t="s">
        <v>228</v>
      </c>
      <c r="B813" s="13">
        <v>45.58</v>
      </c>
      <c r="C813" s="13">
        <v>6.04</v>
      </c>
      <c r="D813" s="13">
        <v>46.6</v>
      </c>
      <c r="E813" s="13">
        <v>1.18</v>
      </c>
      <c r="F813" s="13">
        <v>0.59</v>
      </c>
      <c r="G813" s="3" t="s">
        <v>921</v>
      </c>
    </row>
    <row r="814" spans="1:7" x14ac:dyDescent="0.2">
      <c r="A814" s="3" t="s">
        <v>232</v>
      </c>
      <c r="B814" s="13">
        <v>45.97</v>
      </c>
      <c r="C814" s="13">
        <v>5.13</v>
      </c>
      <c r="D814" s="13">
        <v>48.53</v>
      </c>
      <c r="E814" s="13">
        <v>0.12</v>
      </c>
      <c r="F814" s="13">
        <v>0.24</v>
      </c>
      <c r="G814" s="3" t="s">
        <v>921</v>
      </c>
    </row>
    <row r="815" spans="1:7" x14ac:dyDescent="0.2">
      <c r="A815" s="3" t="s">
        <v>66</v>
      </c>
      <c r="B815" s="13">
        <v>48.5</v>
      </c>
      <c r="C815" s="13">
        <v>7.3</v>
      </c>
      <c r="D815" s="13">
        <v>39.1</v>
      </c>
      <c r="E815" s="13">
        <v>4</v>
      </c>
      <c r="F815" s="13">
        <v>1.1000000000000001</v>
      </c>
      <c r="G815" s="3" t="s">
        <v>922</v>
      </c>
    </row>
    <row r="816" spans="1:7" x14ac:dyDescent="0.2">
      <c r="A816" s="3" t="s">
        <v>923</v>
      </c>
      <c r="B816" s="13">
        <v>39.03</v>
      </c>
      <c r="C816" s="13">
        <v>6.6</v>
      </c>
      <c r="D816" s="13">
        <v>39.5</v>
      </c>
      <c r="E816" s="13">
        <v>2.71</v>
      </c>
      <c r="F816" s="13">
        <v>12.15</v>
      </c>
      <c r="G816" s="3" t="s">
        <v>924</v>
      </c>
    </row>
    <row r="817" spans="1:7" x14ac:dyDescent="0.2">
      <c r="A817" s="3" t="s">
        <v>186</v>
      </c>
      <c r="B817" s="13">
        <v>39.72</v>
      </c>
      <c r="C817" s="13">
        <v>5.89</v>
      </c>
      <c r="D817" s="13">
        <v>50.55</v>
      </c>
      <c r="E817" s="13">
        <v>1.64</v>
      </c>
      <c r="F817" s="13">
        <v>0</v>
      </c>
      <c r="G817" s="3" t="s">
        <v>925</v>
      </c>
    </row>
    <row r="818" spans="1:7" x14ac:dyDescent="0.2">
      <c r="A818" s="3" t="s">
        <v>926</v>
      </c>
      <c r="B818" s="13">
        <v>43.71</v>
      </c>
      <c r="C818" s="13">
        <v>6.18</v>
      </c>
      <c r="D818" s="13">
        <v>48.75</v>
      </c>
      <c r="E818" s="13">
        <v>1.38</v>
      </c>
      <c r="F818" s="13">
        <v>0</v>
      </c>
      <c r="G818" s="3" t="s">
        <v>927</v>
      </c>
    </row>
    <row r="819" spans="1:7" x14ac:dyDescent="0.2">
      <c r="A819" s="3" t="s">
        <v>928</v>
      </c>
      <c r="B819" s="13">
        <v>48.06</v>
      </c>
      <c r="C819" s="13">
        <v>6.66</v>
      </c>
      <c r="D819" s="13">
        <v>44.95</v>
      </c>
      <c r="E819" s="13">
        <v>0.22</v>
      </c>
      <c r="F819" s="13">
        <v>0.11</v>
      </c>
      <c r="G819" s="3" t="s">
        <v>929</v>
      </c>
    </row>
    <row r="820" spans="1:7" x14ac:dyDescent="0.2">
      <c r="A820" s="3" t="s">
        <v>930</v>
      </c>
      <c r="B820" s="13">
        <v>44.2</v>
      </c>
      <c r="C820" s="13">
        <v>6.5</v>
      </c>
      <c r="D820" s="13">
        <v>45</v>
      </c>
      <c r="E820" s="13">
        <v>4.3</v>
      </c>
      <c r="F820" s="13">
        <v>0</v>
      </c>
      <c r="G820" s="3" t="s">
        <v>931</v>
      </c>
    </row>
    <row r="821" spans="1:7" x14ac:dyDescent="0.2">
      <c r="A821" s="3" t="s">
        <v>87</v>
      </c>
      <c r="B821" s="13">
        <v>47.89</v>
      </c>
      <c r="C821" s="13">
        <v>5.79</v>
      </c>
      <c r="D821" s="13">
        <v>45.37</v>
      </c>
      <c r="E821" s="13">
        <v>0.84</v>
      </c>
      <c r="F821" s="13">
        <v>0.11</v>
      </c>
      <c r="G821" s="3" t="s">
        <v>627</v>
      </c>
    </row>
    <row r="822" spans="1:7" x14ac:dyDescent="0.2">
      <c r="A822" s="3" t="s">
        <v>933</v>
      </c>
      <c r="B822" s="13">
        <v>53.4</v>
      </c>
      <c r="C822" s="13">
        <v>7.3</v>
      </c>
      <c r="D822" s="13">
        <v>36.79</v>
      </c>
      <c r="E822" s="13">
        <v>2.13</v>
      </c>
      <c r="F822" s="13">
        <v>0.38</v>
      </c>
      <c r="G822" s="11" t="s">
        <v>936</v>
      </c>
    </row>
    <row r="823" spans="1:7" x14ac:dyDescent="0.2">
      <c r="A823" s="3" t="s">
        <v>934</v>
      </c>
      <c r="B823" s="13">
        <v>52.6</v>
      </c>
      <c r="C823" s="13">
        <v>8.5</v>
      </c>
      <c r="D823" s="13">
        <v>35.78</v>
      </c>
      <c r="E823" s="13">
        <v>2.8</v>
      </c>
      <c r="F823" s="13">
        <v>0.32</v>
      </c>
      <c r="G823" s="11" t="s">
        <v>936</v>
      </c>
    </row>
    <row r="824" spans="1:7" x14ac:dyDescent="0.2">
      <c r="A824" s="3" t="s">
        <v>935</v>
      </c>
      <c r="B824" s="13">
        <v>62</v>
      </c>
      <c r="C824" s="13">
        <v>5.56</v>
      </c>
      <c r="D824" s="13">
        <v>28.23</v>
      </c>
      <c r="E824" s="13">
        <v>2.5299999999999998</v>
      </c>
      <c r="F824" s="13">
        <v>1.68</v>
      </c>
      <c r="G824" s="11" t="s">
        <v>936</v>
      </c>
    </row>
    <row r="825" spans="1:7" x14ac:dyDescent="0.2">
      <c r="A825" s="3" t="s">
        <v>635</v>
      </c>
      <c r="B825" s="13">
        <v>49.6</v>
      </c>
      <c r="C825" s="13">
        <v>6.56</v>
      </c>
      <c r="D825" s="13">
        <v>42.91</v>
      </c>
      <c r="E825" s="13">
        <v>0.77</v>
      </c>
      <c r="F825" s="13">
        <v>0.13</v>
      </c>
      <c r="G825" s="3" t="s">
        <v>533</v>
      </c>
    </row>
    <row r="826" spans="1:7" x14ac:dyDescent="0.2">
      <c r="A826" s="3" t="s">
        <v>635</v>
      </c>
      <c r="B826" s="13">
        <v>49.3</v>
      </c>
      <c r="C826" s="13">
        <v>6.4</v>
      </c>
      <c r="D826" s="13">
        <v>43.25</v>
      </c>
      <c r="E826" s="13">
        <v>0.83</v>
      </c>
      <c r="F826" s="13">
        <v>0.12</v>
      </c>
      <c r="G826" s="3" t="s">
        <v>533</v>
      </c>
    </row>
    <row r="827" spans="1:7" x14ac:dyDescent="0.2">
      <c r="A827" s="3" t="s">
        <v>194</v>
      </c>
      <c r="B827" s="13">
        <v>45</v>
      </c>
      <c r="C827" s="13">
        <v>6.03</v>
      </c>
      <c r="D827" s="13">
        <v>48.4</v>
      </c>
      <c r="E827" s="13">
        <v>0.23</v>
      </c>
      <c r="F827" s="13">
        <v>0.3</v>
      </c>
      <c r="G827" s="11" t="s">
        <v>937</v>
      </c>
    </row>
    <row r="828" spans="1:7" x14ac:dyDescent="0.2">
      <c r="A828" s="3" t="s">
        <v>635</v>
      </c>
      <c r="B828" s="13">
        <v>43.1</v>
      </c>
      <c r="C828" s="13">
        <v>5.94</v>
      </c>
      <c r="D828" s="13">
        <v>49.9</v>
      </c>
      <c r="E828" s="13">
        <v>0.9</v>
      </c>
      <c r="F828" s="13">
        <v>0.23</v>
      </c>
      <c r="G828" s="11" t="s">
        <v>937</v>
      </c>
    </row>
    <row r="829" spans="1:7" x14ac:dyDescent="0.2">
      <c r="A829" s="3" t="s">
        <v>938</v>
      </c>
      <c r="B829" s="13">
        <v>47.83</v>
      </c>
      <c r="C829" s="13">
        <v>7.3</v>
      </c>
      <c r="D829" s="13">
        <v>34.29</v>
      </c>
      <c r="E829" s="13">
        <v>9.9499999999999993</v>
      </c>
      <c r="F829" s="13">
        <v>0.63</v>
      </c>
      <c r="G829" s="11" t="s">
        <v>939</v>
      </c>
    </row>
    <row r="830" spans="1:7" x14ac:dyDescent="0.2">
      <c r="A830" s="3" t="s">
        <v>941</v>
      </c>
      <c r="B830" s="13">
        <v>45.42</v>
      </c>
      <c r="C830" s="13">
        <v>6.34</v>
      </c>
      <c r="D830" s="13">
        <v>46.73</v>
      </c>
      <c r="E830" s="13">
        <v>0.94</v>
      </c>
      <c r="F830" s="13">
        <v>0.56999999999999995</v>
      </c>
      <c r="G830" s="11" t="s">
        <v>940</v>
      </c>
    </row>
    <row r="831" spans="1:7" x14ac:dyDescent="0.2">
      <c r="A831" s="3" t="s">
        <v>942</v>
      </c>
      <c r="B831" s="13">
        <v>46.42</v>
      </c>
      <c r="C831" s="13">
        <v>7.76</v>
      </c>
      <c r="D831" s="13">
        <v>36.6</v>
      </c>
      <c r="E831" s="13">
        <v>8.0299999999999994</v>
      </c>
      <c r="F831" s="13">
        <v>3.19</v>
      </c>
      <c r="G831" s="11" t="s">
        <v>940</v>
      </c>
    </row>
    <row r="832" spans="1:7" x14ac:dyDescent="0.2">
      <c r="A832" s="3" t="s">
        <v>945</v>
      </c>
      <c r="B832" s="13">
        <v>50.9</v>
      </c>
      <c r="C832" s="13">
        <v>5.8</v>
      </c>
      <c r="D832" s="13">
        <v>39.5</v>
      </c>
      <c r="E832" s="13">
        <v>0.8</v>
      </c>
      <c r="F832" s="13">
        <v>0.8</v>
      </c>
      <c r="G832" s="11" t="s">
        <v>943</v>
      </c>
    </row>
    <row r="833" spans="1:7" x14ac:dyDescent="0.2">
      <c r="A833" s="3" t="s">
        <v>946</v>
      </c>
      <c r="B833" s="13">
        <v>45.59</v>
      </c>
      <c r="C833" s="13">
        <v>6.28</v>
      </c>
      <c r="D833" s="13">
        <v>41.45</v>
      </c>
      <c r="E833" s="13">
        <v>6.47</v>
      </c>
      <c r="F833" s="13">
        <v>0</v>
      </c>
      <c r="G833" s="11" t="s">
        <v>944</v>
      </c>
    </row>
    <row r="834" spans="1:7" x14ac:dyDescent="0.2">
      <c r="A834" s="3" t="s">
        <v>947</v>
      </c>
      <c r="B834" s="13">
        <v>44.42</v>
      </c>
      <c r="C834" s="13">
        <v>6.23</v>
      </c>
      <c r="D834" s="13">
        <v>44.51</v>
      </c>
      <c r="E834" s="13">
        <v>4.33</v>
      </c>
      <c r="F834" s="13">
        <v>0.51</v>
      </c>
      <c r="G834" s="11" t="s">
        <v>944</v>
      </c>
    </row>
    <row r="835" spans="1:7" x14ac:dyDescent="0.2">
      <c r="A835" s="3" t="s">
        <v>948</v>
      </c>
      <c r="B835" s="13">
        <v>48.41</v>
      </c>
      <c r="C835" s="13">
        <v>6.76</v>
      </c>
      <c r="D835" s="13">
        <v>41.27</v>
      </c>
      <c r="E835" s="13">
        <v>1.67</v>
      </c>
      <c r="F835" s="13">
        <v>1.9</v>
      </c>
      <c r="G835" s="11" t="s">
        <v>950</v>
      </c>
    </row>
    <row r="836" spans="1:7" x14ac:dyDescent="0.2">
      <c r="A836" s="3" t="s">
        <v>948</v>
      </c>
      <c r="B836" s="13">
        <v>48.97</v>
      </c>
      <c r="C836" s="13">
        <v>6.72</v>
      </c>
      <c r="D836" s="13">
        <v>40.369999999999997</v>
      </c>
      <c r="E836" s="13">
        <v>1.86</v>
      </c>
      <c r="F836" s="13">
        <v>2.09</v>
      </c>
      <c r="G836" s="11" t="s">
        <v>950</v>
      </c>
    </row>
    <row r="837" spans="1:7" x14ac:dyDescent="0.2">
      <c r="A837" s="3" t="s">
        <v>948</v>
      </c>
      <c r="B837" s="13">
        <v>51.28</v>
      </c>
      <c r="C837" s="13">
        <v>5.39</v>
      </c>
      <c r="D837" s="13">
        <v>39</v>
      </c>
      <c r="E837" s="13">
        <v>2.09</v>
      </c>
      <c r="F837" s="13">
        <v>2.25</v>
      </c>
      <c r="G837" s="11" t="s">
        <v>950</v>
      </c>
    </row>
    <row r="838" spans="1:7" x14ac:dyDescent="0.2">
      <c r="A838" s="3" t="s">
        <v>949</v>
      </c>
      <c r="B838" s="13">
        <v>50.24</v>
      </c>
      <c r="C838" s="13">
        <v>5.48</v>
      </c>
      <c r="D838" s="13">
        <v>39.97</v>
      </c>
      <c r="E838" s="13">
        <v>2.11</v>
      </c>
      <c r="F838" s="13">
        <v>2.2000000000000002</v>
      </c>
      <c r="G838" s="11" t="s">
        <v>950</v>
      </c>
    </row>
    <row r="839" spans="1:7" x14ac:dyDescent="0.2">
      <c r="A839" s="3" t="s">
        <v>949</v>
      </c>
      <c r="B839" s="13">
        <v>53.93</v>
      </c>
      <c r="C839" s="13">
        <v>5.68</v>
      </c>
      <c r="D839" s="13">
        <v>36.93</v>
      </c>
      <c r="E839" s="13">
        <v>1.41</v>
      </c>
      <c r="F839" s="13">
        <v>2.0499999999999998</v>
      </c>
      <c r="G839" s="11" t="s">
        <v>950</v>
      </c>
    </row>
    <row r="840" spans="1:7" x14ac:dyDescent="0.2">
      <c r="A840" s="3" t="s">
        <v>951</v>
      </c>
      <c r="B840" s="13">
        <v>45.2</v>
      </c>
      <c r="C840" s="13">
        <v>5.9</v>
      </c>
      <c r="D840" s="13">
        <v>48.03</v>
      </c>
      <c r="E840" s="13">
        <v>0.52</v>
      </c>
      <c r="F840" s="13">
        <v>0.35</v>
      </c>
      <c r="G840" s="3" t="s">
        <v>952</v>
      </c>
    </row>
    <row r="841" spans="1:7" x14ac:dyDescent="0.2">
      <c r="A841" s="3" t="s">
        <v>953</v>
      </c>
      <c r="B841" s="13">
        <v>53.7</v>
      </c>
      <c r="C841" s="13">
        <v>6.5</v>
      </c>
      <c r="D841" s="13">
        <v>36.1</v>
      </c>
      <c r="E841" s="13">
        <v>1.3</v>
      </c>
      <c r="F841" s="13">
        <v>0.1</v>
      </c>
      <c r="G841" s="3" t="s">
        <v>958</v>
      </c>
    </row>
    <row r="842" spans="1:7" x14ac:dyDescent="0.2">
      <c r="A842" s="3" t="s">
        <v>954</v>
      </c>
      <c r="B842" s="13">
        <v>50.7</v>
      </c>
      <c r="C842" s="13">
        <v>5.9</v>
      </c>
      <c r="D842" s="13">
        <v>40.5</v>
      </c>
      <c r="E842" s="13">
        <v>0.6</v>
      </c>
      <c r="F842" s="13">
        <v>0.04</v>
      </c>
      <c r="G842" s="3" t="s">
        <v>958</v>
      </c>
    </row>
    <row r="843" spans="1:7" x14ac:dyDescent="0.2">
      <c r="A843" s="3" t="s">
        <v>954</v>
      </c>
      <c r="B843" s="13">
        <v>54.7</v>
      </c>
      <c r="C843" s="13">
        <v>5.5</v>
      </c>
      <c r="D843" s="13">
        <v>38.799999999999997</v>
      </c>
      <c r="E843" s="13">
        <v>0.3</v>
      </c>
      <c r="F843" s="13">
        <v>0.02</v>
      </c>
      <c r="G843" s="3" t="s">
        <v>958</v>
      </c>
    </row>
    <row r="844" spans="1:7" x14ac:dyDescent="0.2">
      <c r="A844" s="3" t="s">
        <v>955</v>
      </c>
      <c r="B844" s="13">
        <v>53.5</v>
      </c>
      <c r="C844" s="13">
        <v>6.2</v>
      </c>
      <c r="D844" s="13">
        <v>39</v>
      </c>
      <c r="E844" s="13">
        <v>0.4</v>
      </c>
      <c r="F844" s="13">
        <v>0.03</v>
      </c>
      <c r="G844" s="3" t="s">
        <v>958</v>
      </c>
    </row>
    <row r="845" spans="1:7" x14ac:dyDescent="0.2">
      <c r="A845" s="3" t="s">
        <v>956</v>
      </c>
      <c r="B845" s="13">
        <v>52</v>
      </c>
      <c r="C845" s="13">
        <v>5.7</v>
      </c>
      <c r="D845" s="13">
        <v>41.3</v>
      </c>
      <c r="E845" s="13">
        <v>0.4</v>
      </c>
      <c r="F845" s="13">
        <v>0.02</v>
      </c>
      <c r="G845" s="3" t="s">
        <v>958</v>
      </c>
    </row>
    <row r="846" spans="1:7" x14ac:dyDescent="0.2">
      <c r="A846" s="3" t="s">
        <v>957</v>
      </c>
      <c r="B846" s="13">
        <v>55.7</v>
      </c>
      <c r="C846" s="13">
        <v>6.3</v>
      </c>
      <c r="D846" s="13">
        <v>37.700000000000003</v>
      </c>
      <c r="E846" s="13">
        <v>0.1</v>
      </c>
      <c r="F846" s="13">
        <v>0.01</v>
      </c>
      <c r="G846" s="3" t="s">
        <v>958</v>
      </c>
    </row>
    <row r="847" spans="1:7" x14ac:dyDescent="0.2">
      <c r="A847" s="3" t="s">
        <v>959</v>
      </c>
      <c r="B847" s="13">
        <v>54.58</v>
      </c>
      <c r="C847" s="13">
        <v>6.34</v>
      </c>
      <c r="D847" s="13">
        <v>30.31</v>
      </c>
      <c r="E847" s="13">
        <v>8.0299999999999994</v>
      </c>
      <c r="F847" s="13">
        <v>0.74</v>
      </c>
      <c r="G847" s="3" t="s">
        <v>963</v>
      </c>
    </row>
    <row r="848" spans="1:7" x14ac:dyDescent="0.2">
      <c r="A848" s="3" t="s">
        <v>960</v>
      </c>
      <c r="B848" s="13">
        <v>58.72</v>
      </c>
      <c r="C848" s="13">
        <v>6.67</v>
      </c>
      <c r="D848" s="13">
        <v>26.02</v>
      </c>
      <c r="E848" s="13">
        <v>7.78</v>
      </c>
      <c r="F848" s="13">
        <v>0.81</v>
      </c>
      <c r="G848" s="3" t="s">
        <v>963</v>
      </c>
    </row>
    <row r="849" spans="1:7" x14ac:dyDescent="0.2">
      <c r="A849" s="3" t="s">
        <v>961</v>
      </c>
      <c r="B849" s="13">
        <v>55.92</v>
      </c>
      <c r="C849" s="13">
        <v>4.99</v>
      </c>
      <c r="D849" s="13">
        <v>34.54</v>
      </c>
      <c r="E849" s="13">
        <v>3.42</v>
      </c>
      <c r="F849" s="13">
        <v>1.1299999999999999</v>
      </c>
      <c r="G849" s="3" t="s">
        <v>963</v>
      </c>
    </row>
    <row r="850" spans="1:7" x14ac:dyDescent="0.2">
      <c r="A850" s="3" t="s">
        <v>962</v>
      </c>
      <c r="B850" s="13">
        <v>51.74</v>
      </c>
      <c r="C850" s="13">
        <v>6.03</v>
      </c>
      <c r="D850" s="13">
        <v>33.18</v>
      </c>
      <c r="E850" s="13">
        <v>7.54</v>
      </c>
      <c r="F850" s="13">
        <v>1.51</v>
      </c>
      <c r="G850" s="3" t="s">
        <v>963</v>
      </c>
    </row>
    <row r="851" spans="1:7" x14ac:dyDescent="0.2">
      <c r="A851" s="3" t="s">
        <v>964</v>
      </c>
      <c r="B851" s="13">
        <v>47.44</v>
      </c>
      <c r="C851" s="13">
        <v>6.35</v>
      </c>
      <c r="D851" s="13">
        <v>43.99</v>
      </c>
      <c r="E851" s="13">
        <v>1.89</v>
      </c>
      <c r="F851" s="13">
        <v>0.33</v>
      </c>
      <c r="G851" s="3" t="s">
        <v>965</v>
      </c>
    </row>
    <row r="852" spans="1:7" x14ac:dyDescent="0.2">
      <c r="A852" s="3" t="s">
        <v>610</v>
      </c>
      <c r="B852" s="13">
        <v>51.5</v>
      </c>
      <c r="C852" s="13">
        <v>5.23</v>
      </c>
      <c r="D852" s="13">
        <v>42.9</v>
      </c>
      <c r="E852" s="13">
        <v>0.32</v>
      </c>
      <c r="F852" s="13">
        <v>0.05</v>
      </c>
      <c r="G852" s="11" t="s">
        <v>611</v>
      </c>
    </row>
    <row r="853" spans="1:7" x14ac:dyDescent="0.2">
      <c r="A853" s="3" t="s">
        <v>968</v>
      </c>
      <c r="B853" s="13">
        <v>46.7</v>
      </c>
      <c r="C853" s="13">
        <v>6.41</v>
      </c>
      <c r="D853" s="13">
        <v>46.09</v>
      </c>
      <c r="E853" s="13">
        <v>0.65</v>
      </c>
      <c r="F853" s="13">
        <v>0.15</v>
      </c>
      <c r="G853" s="3" t="s">
        <v>969</v>
      </c>
    </row>
    <row r="854" spans="1:7" x14ac:dyDescent="0.2">
      <c r="A854" s="3" t="s">
        <v>970</v>
      </c>
      <c r="B854" s="13">
        <v>25.6</v>
      </c>
      <c r="C854" s="13">
        <v>4.17</v>
      </c>
      <c r="D854" s="13">
        <v>64.510000000000005</v>
      </c>
      <c r="E854" s="13">
        <v>0.72</v>
      </c>
      <c r="F854" s="13">
        <v>5</v>
      </c>
      <c r="G854" s="3" t="s">
        <v>971</v>
      </c>
    </row>
    <row r="855" spans="1:7" x14ac:dyDescent="0.2">
      <c r="A855" s="3" t="s">
        <v>970</v>
      </c>
      <c r="B855" s="13">
        <v>25.6</v>
      </c>
      <c r="C855" s="13">
        <v>4.71</v>
      </c>
      <c r="D855" s="13">
        <v>63.97</v>
      </c>
      <c r="E855" s="13">
        <v>0.72</v>
      </c>
      <c r="F855" s="13">
        <v>5</v>
      </c>
      <c r="G855" s="3" t="s">
        <v>972</v>
      </c>
    </row>
    <row r="856" spans="1:7" x14ac:dyDescent="0.2">
      <c r="A856" s="3" t="s">
        <v>973</v>
      </c>
      <c r="B856" s="13">
        <v>44.87</v>
      </c>
      <c r="C856" s="13">
        <v>6.39</v>
      </c>
      <c r="D856" s="13">
        <v>38.22</v>
      </c>
      <c r="E856" s="13">
        <v>5.86</v>
      </c>
      <c r="F856" s="13">
        <v>4.66</v>
      </c>
      <c r="G856" s="3" t="s">
        <v>974</v>
      </c>
    </row>
    <row r="857" spans="1:7" x14ac:dyDescent="0.2">
      <c r="A857" s="3" t="s">
        <v>975</v>
      </c>
      <c r="B857" s="13">
        <v>49.75</v>
      </c>
      <c r="C857" s="13">
        <v>6.26</v>
      </c>
      <c r="D857" s="13">
        <v>43.61</v>
      </c>
      <c r="E857" s="13">
        <v>0.28999999999999998</v>
      </c>
      <c r="F857" s="13">
        <v>0.09</v>
      </c>
      <c r="G857" s="3" t="s">
        <v>575</v>
      </c>
    </row>
    <row r="858" spans="1:7" x14ac:dyDescent="0.2">
      <c r="A858" s="3" t="s">
        <v>976</v>
      </c>
      <c r="B858" s="13">
        <v>49.61</v>
      </c>
      <c r="C858" s="13">
        <v>6.78</v>
      </c>
      <c r="D858" s="13">
        <v>43.01</v>
      </c>
      <c r="E858" s="13">
        <v>0.54</v>
      </c>
      <c r="F858" s="13">
        <v>0.08</v>
      </c>
      <c r="G858" s="3" t="s">
        <v>575</v>
      </c>
    </row>
    <row r="859" spans="1:7" x14ac:dyDescent="0.2">
      <c r="A859" s="3" t="s">
        <v>570</v>
      </c>
      <c r="B859" s="13">
        <v>50.36</v>
      </c>
      <c r="C859" s="13">
        <v>6.22</v>
      </c>
      <c r="D859" s="13">
        <v>42.83</v>
      </c>
      <c r="E859" s="13">
        <v>0.42</v>
      </c>
      <c r="F859" s="13">
        <v>0.17</v>
      </c>
      <c r="G859" s="3" t="s">
        <v>575</v>
      </c>
    </row>
    <row r="860" spans="1:7" x14ac:dyDescent="0.2">
      <c r="A860" s="3" t="s">
        <v>571</v>
      </c>
      <c r="B860" s="13">
        <v>48.48</v>
      </c>
      <c r="C860" s="13">
        <v>6.24</v>
      </c>
      <c r="D860" s="13">
        <v>44.92</v>
      </c>
      <c r="E860" s="13">
        <v>0.36</v>
      </c>
      <c r="F860" s="13">
        <v>0</v>
      </c>
      <c r="G860" s="3" t="s">
        <v>575</v>
      </c>
    </row>
    <row r="861" spans="1:7" x14ac:dyDescent="0.2">
      <c r="A861" s="3" t="s">
        <v>572</v>
      </c>
      <c r="B861" s="13">
        <v>49.26</v>
      </c>
      <c r="C861" s="13">
        <v>6.23</v>
      </c>
      <c r="D861" s="13">
        <v>43.44</v>
      </c>
      <c r="E861" s="13">
        <v>1</v>
      </c>
      <c r="F861" s="13">
        <v>0.06</v>
      </c>
      <c r="G861" s="3" t="s">
        <v>575</v>
      </c>
    </row>
    <row r="862" spans="1:7" x14ac:dyDescent="0.2">
      <c r="A862" s="3" t="s">
        <v>573</v>
      </c>
      <c r="B862" s="13">
        <v>50.09</v>
      </c>
      <c r="C862" s="13">
        <v>6.67</v>
      </c>
      <c r="D862" s="13">
        <v>42.05</v>
      </c>
      <c r="E862" s="13">
        <v>0.93</v>
      </c>
      <c r="F862" s="13">
        <v>0.27</v>
      </c>
      <c r="G862" s="3" t="s">
        <v>575</v>
      </c>
    </row>
    <row r="863" spans="1:7" x14ac:dyDescent="0.2">
      <c r="A863" s="3" t="s">
        <v>87</v>
      </c>
      <c r="B863" s="13">
        <v>51.76</v>
      </c>
      <c r="C863" s="13">
        <v>5.47</v>
      </c>
      <c r="D863" s="13">
        <v>41.59</v>
      </c>
      <c r="E863" s="13">
        <v>0.84</v>
      </c>
      <c r="F863" s="13">
        <v>0.34</v>
      </c>
      <c r="G863" s="11" t="s">
        <v>977</v>
      </c>
    </row>
    <row r="864" spans="1:7" x14ac:dyDescent="0.2">
      <c r="A864" s="3" t="s">
        <v>761</v>
      </c>
      <c r="B864" s="13">
        <v>52.2</v>
      </c>
      <c r="C864" s="13">
        <v>5.38</v>
      </c>
      <c r="D864" s="13">
        <v>41.34</v>
      </c>
      <c r="E864" s="13">
        <v>0.92</v>
      </c>
      <c r="F864" s="13">
        <v>0.15</v>
      </c>
      <c r="G864" s="3" t="s">
        <v>978</v>
      </c>
    </row>
    <row r="865" spans="1:7" x14ac:dyDescent="0.2">
      <c r="A865" s="3" t="s">
        <v>979</v>
      </c>
      <c r="B865" s="13">
        <v>49.02</v>
      </c>
      <c r="C865" s="13">
        <v>6.04</v>
      </c>
      <c r="D865" s="13">
        <v>44.44</v>
      </c>
      <c r="E865" s="13">
        <v>0.19</v>
      </c>
      <c r="F865" s="13">
        <v>0.32</v>
      </c>
      <c r="G865" s="3" t="s">
        <v>982</v>
      </c>
    </row>
    <row r="866" spans="1:7" x14ac:dyDescent="0.2">
      <c r="A866" s="3" t="s">
        <v>228</v>
      </c>
      <c r="B866" s="13">
        <v>48.91</v>
      </c>
      <c r="C866" s="13">
        <v>5.66</v>
      </c>
      <c r="D866" s="13">
        <v>44.61</v>
      </c>
      <c r="E866" s="13">
        <v>0.69</v>
      </c>
      <c r="F866" s="13">
        <v>0.12</v>
      </c>
      <c r="G866" s="3" t="s">
        <v>982</v>
      </c>
    </row>
    <row r="867" spans="1:7" x14ac:dyDescent="0.2">
      <c r="A867" s="3" t="s">
        <v>980</v>
      </c>
      <c r="B867" s="13">
        <v>51.92</v>
      </c>
      <c r="C867" s="13">
        <v>6.07</v>
      </c>
      <c r="D867" s="13">
        <v>41.63</v>
      </c>
      <c r="E867" s="13">
        <v>0.38</v>
      </c>
      <c r="F867" s="13">
        <v>0</v>
      </c>
      <c r="G867" s="3" t="s">
        <v>982</v>
      </c>
    </row>
    <row r="868" spans="1:7" x14ac:dyDescent="0.2">
      <c r="A868" s="3" t="s">
        <v>981</v>
      </c>
      <c r="B868" s="13">
        <v>52.24</v>
      </c>
      <c r="C868" s="13">
        <v>6.72</v>
      </c>
      <c r="D868" s="13">
        <v>35.82</v>
      </c>
      <c r="E868" s="13">
        <v>4.8</v>
      </c>
      <c r="F868" s="13">
        <v>0.43</v>
      </c>
      <c r="G868" s="3" t="s">
        <v>982</v>
      </c>
    </row>
    <row r="869" spans="1:7" x14ac:dyDescent="0.2">
      <c r="A869" s="3" t="s">
        <v>563</v>
      </c>
      <c r="B869" s="13">
        <v>44.39</v>
      </c>
      <c r="C869" s="13">
        <v>6.47</v>
      </c>
      <c r="D869" s="13">
        <v>48.24</v>
      </c>
      <c r="E869" s="13">
        <v>0.54</v>
      </c>
      <c r="F869" s="13">
        <v>0.36</v>
      </c>
      <c r="G869" s="3" t="s">
        <v>985</v>
      </c>
    </row>
    <row r="870" spans="1:7" x14ac:dyDescent="0.2">
      <c r="A870" s="3" t="s">
        <v>555</v>
      </c>
      <c r="B870" s="13">
        <v>48.62</v>
      </c>
      <c r="C870" s="13">
        <v>7.45</v>
      </c>
      <c r="D870" s="13">
        <v>37.46</v>
      </c>
      <c r="E870" s="13">
        <v>5.5</v>
      </c>
      <c r="F870" s="13">
        <v>0.97</v>
      </c>
      <c r="G870" s="3" t="s">
        <v>985</v>
      </c>
    </row>
    <row r="871" spans="1:7" x14ac:dyDescent="0.2">
      <c r="A871" s="3" t="s">
        <v>983</v>
      </c>
      <c r="B871" s="13">
        <v>46.05</v>
      </c>
      <c r="C871" s="13">
        <v>6.08</v>
      </c>
      <c r="D871" s="13">
        <v>47.33</v>
      </c>
      <c r="E871" s="13">
        <v>0.37</v>
      </c>
      <c r="F871" s="13">
        <v>0.17</v>
      </c>
      <c r="G871" s="3" t="s">
        <v>985</v>
      </c>
    </row>
    <row r="872" spans="1:7" x14ac:dyDescent="0.2">
      <c r="A872" s="3" t="s">
        <v>984</v>
      </c>
      <c r="B872" s="13">
        <v>50.64</v>
      </c>
      <c r="C872" s="13">
        <v>7.12</v>
      </c>
      <c r="D872" s="13">
        <v>40.770000000000003</v>
      </c>
      <c r="E872" s="13">
        <v>1.1599999999999999</v>
      </c>
      <c r="F872" s="13">
        <v>0.31</v>
      </c>
      <c r="G872" s="3" t="s">
        <v>985</v>
      </c>
    </row>
    <row r="873" spans="1:7" x14ac:dyDescent="0.2">
      <c r="A873" s="3" t="s">
        <v>761</v>
      </c>
      <c r="B873" s="13">
        <v>46.57</v>
      </c>
      <c r="C873" s="13">
        <v>6.22</v>
      </c>
      <c r="D873" s="13">
        <v>46.57</v>
      </c>
      <c r="E873" s="13">
        <v>0.56999999999999995</v>
      </c>
      <c r="F873" s="13">
        <v>0.08</v>
      </c>
      <c r="G873" s="3" t="s">
        <v>332</v>
      </c>
    </row>
    <row r="874" spans="1:7" x14ac:dyDescent="0.2">
      <c r="A874" s="3" t="s">
        <v>989</v>
      </c>
      <c r="B874" s="13">
        <v>54.93</v>
      </c>
      <c r="C874" s="13">
        <v>9.99</v>
      </c>
      <c r="D874" s="13">
        <v>31.07</v>
      </c>
      <c r="E874" s="13">
        <v>3.33</v>
      </c>
      <c r="F874" s="13">
        <v>0.66</v>
      </c>
      <c r="G874" s="3" t="s">
        <v>992</v>
      </c>
    </row>
    <row r="875" spans="1:7" x14ac:dyDescent="0.2">
      <c r="A875" s="3" t="s">
        <v>990</v>
      </c>
      <c r="B875" s="13">
        <v>61.24</v>
      </c>
      <c r="C875" s="13">
        <v>8.4</v>
      </c>
      <c r="D875" s="13">
        <v>25.5</v>
      </c>
      <c r="E875" s="13">
        <v>4.12</v>
      </c>
      <c r="F875" s="13">
        <v>0.74</v>
      </c>
      <c r="G875" s="3" t="s">
        <v>993</v>
      </c>
    </row>
    <row r="876" spans="1:7" x14ac:dyDescent="0.2">
      <c r="A876" s="3" t="s">
        <v>149</v>
      </c>
      <c r="B876" s="13">
        <v>50.42</v>
      </c>
      <c r="C876" s="13">
        <v>5.95</v>
      </c>
      <c r="D876" s="13">
        <v>42</v>
      </c>
      <c r="E876" s="13">
        <v>1.63</v>
      </c>
      <c r="F876" s="13">
        <v>0</v>
      </c>
      <c r="G876" s="3" t="s">
        <v>995</v>
      </c>
    </row>
    <row r="877" spans="1:7" x14ac:dyDescent="0.2">
      <c r="A877" s="3" t="s">
        <v>994</v>
      </c>
      <c r="B877" s="13">
        <v>58.97</v>
      </c>
      <c r="C877" s="13">
        <v>6.04</v>
      </c>
      <c r="D877" s="13">
        <v>30.01</v>
      </c>
      <c r="E877" s="13">
        <v>4.97</v>
      </c>
      <c r="F877" s="13">
        <v>0</v>
      </c>
      <c r="G877" s="3" t="s">
        <v>995</v>
      </c>
    </row>
    <row r="878" spans="1:7" x14ac:dyDescent="0.2">
      <c r="A878" s="3" t="s">
        <v>436</v>
      </c>
      <c r="B878" s="13">
        <v>53.2</v>
      </c>
      <c r="C878" s="13">
        <v>5.9</v>
      </c>
      <c r="D878" s="13">
        <v>40.08</v>
      </c>
      <c r="E878" s="13">
        <v>0.81</v>
      </c>
      <c r="F878" s="13">
        <v>0.01</v>
      </c>
      <c r="G878" s="3" t="s">
        <v>995</v>
      </c>
    </row>
    <row r="879" spans="1:7" x14ac:dyDescent="0.2">
      <c r="A879" s="3" t="s">
        <v>1001</v>
      </c>
      <c r="B879" s="13">
        <v>53.63</v>
      </c>
      <c r="C879" s="13">
        <v>8.3699999999999992</v>
      </c>
      <c r="D879" s="13">
        <v>34.24</v>
      </c>
      <c r="E879" s="13">
        <v>3.22</v>
      </c>
      <c r="F879" s="13">
        <v>0.55000000000000004</v>
      </c>
      <c r="G879" s="3" t="s">
        <v>1000</v>
      </c>
    </row>
    <row r="880" spans="1:7" x14ac:dyDescent="0.2">
      <c r="A880" s="3" t="s">
        <v>996</v>
      </c>
      <c r="B880" s="13">
        <v>52.12</v>
      </c>
      <c r="C880" s="13">
        <v>5.86</v>
      </c>
      <c r="D880" s="13">
        <v>36.42</v>
      </c>
      <c r="E880" s="13">
        <v>5.0999999999999996</v>
      </c>
      <c r="F880" s="13">
        <v>0.5</v>
      </c>
      <c r="G880" s="3" t="s">
        <v>1000</v>
      </c>
    </row>
    <row r="881" spans="1:7" x14ac:dyDescent="0.2">
      <c r="A881" s="3" t="s">
        <v>997</v>
      </c>
      <c r="B881" s="13">
        <v>50.12</v>
      </c>
      <c r="C881" s="13">
        <v>7.98</v>
      </c>
      <c r="D881" s="13">
        <v>38.89</v>
      </c>
      <c r="E881" s="13">
        <v>3.01</v>
      </c>
      <c r="F881" s="13">
        <v>0</v>
      </c>
      <c r="G881" s="3" t="s">
        <v>1000</v>
      </c>
    </row>
    <row r="882" spans="1:7" x14ac:dyDescent="0.2">
      <c r="A882" s="3" t="s">
        <v>998</v>
      </c>
      <c r="B882" s="13">
        <v>51.96</v>
      </c>
      <c r="C882" s="13">
        <v>9.24</v>
      </c>
      <c r="D882" s="13">
        <v>37.19</v>
      </c>
      <c r="E882" s="13">
        <v>0.74</v>
      </c>
      <c r="F882" s="13">
        <v>0.86</v>
      </c>
      <c r="G882" s="3" t="s">
        <v>1000</v>
      </c>
    </row>
    <row r="883" spans="1:7" x14ac:dyDescent="0.2">
      <c r="A883" s="3" t="s">
        <v>999</v>
      </c>
      <c r="B883" s="13">
        <v>42.37</v>
      </c>
      <c r="C883" s="13">
        <v>7.51</v>
      </c>
      <c r="D883" s="13">
        <v>46.74</v>
      </c>
      <c r="E883" s="13">
        <v>2.98</v>
      </c>
      <c r="F883" s="13">
        <v>0.39</v>
      </c>
      <c r="G883" s="3" t="s">
        <v>1000</v>
      </c>
    </row>
    <row r="884" spans="1:7" x14ac:dyDescent="0.2">
      <c r="A884" s="3" t="s">
        <v>185</v>
      </c>
      <c r="B884" s="13">
        <v>49.65</v>
      </c>
      <c r="C884" s="13">
        <v>7.74</v>
      </c>
      <c r="D884" s="13">
        <v>38.130000000000003</v>
      </c>
      <c r="E884" s="13">
        <v>4.03</v>
      </c>
      <c r="F884" s="13">
        <v>0.65</v>
      </c>
      <c r="G884" s="3" t="s">
        <v>1000</v>
      </c>
    </row>
    <row r="885" spans="1:7" x14ac:dyDescent="0.2">
      <c r="A885" s="3" t="s">
        <v>100</v>
      </c>
      <c r="B885" s="13">
        <v>52.27</v>
      </c>
      <c r="C885" s="13">
        <v>7.17</v>
      </c>
      <c r="D885" s="13">
        <v>4.9800000000000004</v>
      </c>
      <c r="E885" s="13">
        <v>34.770000000000003</v>
      </c>
      <c r="F885" s="13">
        <v>0.8</v>
      </c>
      <c r="G885" s="3" t="s">
        <v>1004</v>
      </c>
    </row>
    <row r="886" spans="1:7" x14ac:dyDescent="0.2">
      <c r="A886" s="3" t="s">
        <v>225</v>
      </c>
      <c r="B886" s="13">
        <v>53.92</v>
      </c>
      <c r="C886" s="13">
        <v>6.77</v>
      </c>
      <c r="D886" s="13">
        <v>5.49</v>
      </c>
      <c r="E886" s="13">
        <v>33.130000000000003</v>
      </c>
      <c r="F886" s="13">
        <v>0.68</v>
      </c>
      <c r="G886" s="3" t="s">
        <v>1004</v>
      </c>
    </row>
    <row r="887" spans="1:7" x14ac:dyDescent="0.2">
      <c r="A887" s="3" t="s">
        <v>87</v>
      </c>
      <c r="B887" s="13">
        <v>48.77</v>
      </c>
      <c r="C887" s="13">
        <v>5.92</v>
      </c>
      <c r="D887" s="13">
        <v>0.74</v>
      </c>
      <c r="E887" s="13">
        <v>44.53</v>
      </c>
      <c r="F887" s="13">
        <v>0.04</v>
      </c>
      <c r="G887" s="3" t="s">
        <v>1004</v>
      </c>
    </row>
    <row r="888" spans="1:7" x14ac:dyDescent="0.2">
      <c r="A888" s="3" t="s">
        <v>149</v>
      </c>
      <c r="B888" s="13">
        <v>53.58</v>
      </c>
      <c r="C888" s="13">
        <v>6.3</v>
      </c>
      <c r="D888" s="13">
        <v>1.35</v>
      </c>
      <c r="E888" s="13">
        <v>38.67</v>
      </c>
      <c r="F888" s="13">
        <v>0.09</v>
      </c>
      <c r="G888" s="3" t="s">
        <v>1005</v>
      </c>
    </row>
    <row r="889" spans="1:7" x14ac:dyDescent="0.2">
      <c r="A889" s="3" t="s">
        <v>107</v>
      </c>
      <c r="B889" s="13">
        <v>53.27</v>
      </c>
      <c r="C889" s="13">
        <v>6.26</v>
      </c>
      <c r="D889" s="13">
        <v>0.3</v>
      </c>
      <c r="E889" s="13">
        <v>40.08</v>
      </c>
      <c r="F889" s="13">
        <v>0.09</v>
      </c>
      <c r="G889" s="3" t="s">
        <v>1005</v>
      </c>
    </row>
    <row r="890" spans="1:7" x14ac:dyDescent="0.2">
      <c r="A890" s="3" t="s">
        <v>93</v>
      </c>
      <c r="B890" s="13">
        <v>50.36</v>
      </c>
      <c r="C890" s="13">
        <v>6.38</v>
      </c>
      <c r="D890" s="13">
        <v>1.92</v>
      </c>
      <c r="E890" s="13">
        <v>41.14</v>
      </c>
      <c r="F890" s="13">
        <v>0.2</v>
      </c>
      <c r="G890" s="3" t="s">
        <v>1005</v>
      </c>
    </row>
    <row r="891" spans="1:7" x14ac:dyDescent="0.2">
      <c r="A891" s="3" t="s">
        <v>39</v>
      </c>
      <c r="B891" s="13">
        <v>50.06</v>
      </c>
      <c r="C891" s="13">
        <v>6.36</v>
      </c>
      <c r="D891" s="13">
        <v>2.84</v>
      </c>
      <c r="E891" s="13">
        <v>40.53</v>
      </c>
      <c r="F891" s="13">
        <v>0.21</v>
      </c>
      <c r="G891" s="3" t="s">
        <v>1006</v>
      </c>
    </row>
    <row r="892" spans="1:7" x14ac:dyDescent="0.2">
      <c r="A892" s="3" t="s">
        <v>194</v>
      </c>
      <c r="B892" s="13">
        <v>47.36</v>
      </c>
      <c r="C892" s="13">
        <v>6.44</v>
      </c>
      <c r="D892" s="13">
        <v>1.08</v>
      </c>
      <c r="E892" s="13">
        <v>44.9</v>
      </c>
      <c r="F892" s="13">
        <v>0.22</v>
      </c>
      <c r="G892" s="3" t="s">
        <v>1006</v>
      </c>
    </row>
    <row r="893" spans="1:7" x14ac:dyDescent="0.2">
      <c r="A893" s="3" t="s">
        <v>213</v>
      </c>
      <c r="B893" s="13">
        <v>51.39</v>
      </c>
      <c r="C893" s="13">
        <v>6.41</v>
      </c>
      <c r="D893" s="13">
        <v>0.85</v>
      </c>
      <c r="E893" s="13">
        <v>41.15</v>
      </c>
      <c r="F893" s="13">
        <v>0.21</v>
      </c>
      <c r="G893" s="3" t="s">
        <v>1006</v>
      </c>
    </row>
    <row r="894" spans="1:7" x14ac:dyDescent="0.2">
      <c r="A894" s="3" t="s">
        <v>229</v>
      </c>
      <c r="B894" s="13">
        <v>50.77</v>
      </c>
      <c r="C894" s="13">
        <v>6</v>
      </c>
      <c r="D894" s="13">
        <v>0.62</v>
      </c>
      <c r="E894" s="13">
        <v>42.53</v>
      </c>
      <c r="F894" s="13">
        <v>7.0000000000000007E-2</v>
      </c>
      <c r="G894" s="3" t="s">
        <v>1006</v>
      </c>
    </row>
    <row r="895" spans="1:7" x14ac:dyDescent="0.2">
      <c r="A895" s="3" t="s">
        <v>121</v>
      </c>
      <c r="B895" s="13">
        <v>51.58</v>
      </c>
      <c r="C895" s="13">
        <v>6.23</v>
      </c>
      <c r="D895" s="13">
        <v>0.62</v>
      </c>
      <c r="E895" s="13">
        <v>41.56</v>
      </c>
      <c r="F895" s="13">
        <v>0.02</v>
      </c>
      <c r="G895" s="3" t="s">
        <v>1006</v>
      </c>
    </row>
    <row r="896" spans="1:7" x14ac:dyDescent="0.2">
      <c r="A896" s="3" t="s">
        <v>40</v>
      </c>
      <c r="B896" s="13">
        <v>50.64</v>
      </c>
      <c r="C896" s="13">
        <v>6.36</v>
      </c>
      <c r="D896" s="13">
        <v>1.2</v>
      </c>
      <c r="E896" s="13">
        <v>41.73</v>
      </c>
      <c r="F896" s="13">
        <v>0.06</v>
      </c>
      <c r="G896" s="3" t="s">
        <v>1006</v>
      </c>
    </row>
    <row r="897" spans="1:7" x14ac:dyDescent="0.2">
      <c r="A897" s="3" t="s">
        <v>173</v>
      </c>
      <c r="B897" s="13">
        <v>52.84</v>
      </c>
      <c r="C897" s="13">
        <v>6.03</v>
      </c>
      <c r="D897" s="13">
        <v>0.54</v>
      </c>
      <c r="E897" s="13">
        <v>40.5</v>
      </c>
      <c r="F897" s="13">
        <v>0.09</v>
      </c>
      <c r="G897" s="3" t="s">
        <v>1007</v>
      </c>
    </row>
    <row r="898" spans="1:7" x14ac:dyDescent="0.2">
      <c r="A898" s="3" t="s">
        <v>88</v>
      </c>
      <c r="B898" s="13">
        <v>48.77</v>
      </c>
      <c r="C898" s="13">
        <v>6.4</v>
      </c>
      <c r="D898" s="13">
        <v>0.65</v>
      </c>
      <c r="E898" s="13">
        <v>44.1</v>
      </c>
      <c r="F898" s="13">
        <v>0.08</v>
      </c>
      <c r="G898" s="3" t="s">
        <v>1007</v>
      </c>
    </row>
    <row r="899" spans="1:7" x14ac:dyDescent="0.2">
      <c r="A899" s="3" t="s">
        <v>189</v>
      </c>
      <c r="B899" s="13">
        <v>48.44</v>
      </c>
      <c r="C899" s="13">
        <v>6.42</v>
      </c>
      <c r="D899" s="13">
        <v>0.48</v>
      </c>
      <c r="E899" s="13">
        <v>44.56</v>
      </c>
      <c r="F899" s="13">
        <v>0.1</v>
      </c>
      <c r="G899" s="3" t="s">
        <v>1007</v>
      </c>
    </row>
    <row r="900" spans="1:7" x14ac:dyDescent="0.2">
      <c r="A900" s="3" t="s">
        <v>159</v>
      </c>
      <c r="B900" s="13">
        <v>50.96</v>
      </c>
      <c r="C900" s="13">
        <v>6.54</v>
      </c>
      <c r="D900" s="13">
        <v>2.76</v>
      </c>
      <c r="E900" s="13">
        <v>39.47</v>
      </c>
      <c r="F900" s="13">
        <v>0.27</v>
      </c>
      <c r="G900" s="3" t="s">
        <v>1007</v>
      </c>
    </row>
    <row r="901" spans="1:7" x14ac:dyDescent="0.2">
      <c r="A901" s="3" t="s">
        <v>1002</v>
      </c>
      <c r="B901" s="13">
        <v>42.26</v>
      </c>
      <c r="C901" s="13">
        <v>4.99</v>
      </c>
      <c r="D901" s="13">
        <v>3.18</v>
      </c>
      <c r="E901" s="13">
        <v>48.99</v>
      </c>
      <c r="F901" s="13">
        <v>0.56999999999999995</v>
      </c>
      <c r="G901" s="3" t="s">
        <v>1007</v>
      </c>
    </row>
    <row r="902" spans="1:7" x14ac:dyDescent="0.2">
      <c r="A902" s="3" t="s">
        <v>60</v>
      </c>
      <c r="B902" s="13">
        <v>56.73</v>
      </c>
      <c r="C902" s="13">
        <v>6.62</v>
      </c>
      <c r="D902" s="13">
        <v>2.78</v>
      </c>
      <c r="E902" s="13">
        <v>33.020000000000003</v>
      </c>
      <c r="F902" s="13">
        <v>0.85</v>
      </c>
      <c r="G902" s="3" t="s">
        <v>1007</v>
      </c>
    </row>
    <row r="903" spans="1:7" x14ac:dyDescent="0.2">
      <c r="A903" s="3" t="s">
        <v>1003</v>
      </c>
      <c r="B903" s="13">
        <v>53.75</v>
      </c>
      <c r="C903" s="13">
        <v>6.81</v>
      </c>
      <c r="D903" s="13">
        <v>0.46</v>
      </c>
      <c r="E903" s="13">
        <v>38.94</v>
      </c>
      <c r="F903" s="13">
        <v>0.05</v>
      </c>
      <c r="G903" s="3" t="s">
        <v>1006</v>
      </c>
    </row>
    <row r="904" spans="1:7" x14ac:dyDescent="0.2">
      <c r="A904" s="3" t="s">
        <v>181</v>
      </c>
      <c r="B904" s="13">
        <v>50.92</v>
      </c>
      <c r="C904" s="13">
        <v>6.41</v>
      </c>
      <c r="D904" s="13">
        <v>0.7</v>
      </c>
      <c r="E904" s="13">
        <v>41.74</v>
      </c>
      <c r="F904" s="13">
        <v>0.22</v>
      </c>
      <c r="G904" s="3" t="s">
        <v>1006</v>
      </c>
    </row>
    <row r="905" spans="1:7" x14ac:dyDescent="0.2">
      <c r="A905" s="3" t="s">
        <v>675</v>
      </c>
      <c r="B905" s="13">
        <v>50.98</v>
      </c>
      <c r="C905" s="13">
        <v>6.17</v>
      </c>
      <c r="D905" s="13">
        <v>0.79</v>
      </c>
      <c r="E905" s="13">
        <v>42.02</v>
      </c>
      <c r="F905" s="13">
        <v>0.04</v>
      </c>
      <c r="G905" s="3" t="s">
        <v>1006</v>
      </c>
    </row>
    <row r="906" spans="1:7" x14ac:dyDescent="0.2">
      <c r="A906" s="3" t="s">
        <v>312</v>
      </c>
      <c r="B906" s="13">
        <v>46.35</v>
      </c>
      <c r="C906" s="13">
        <v>6.96</v>
      </c>
      <c r="D906" s="13">
        <v>45.84</v>
      </c>
      <c r="E906" s="13">
        <v>0.06</v>
      </c>
      <c r="F906" s="13">
        <v>0.79</v>
      </c>
      <c r="G906" s="3" t="s">
        <v>1008</v>
      </c>
    </row>
    <row r="907" spans="1:7" x14ac:dyDescent="0.2">
      <c r="A907" s="3" t="s">
        <v>1009</v>
      </c>
      <c r="B907" s="13">
        <v>55.89</v>
      </c>
      <c r="C907" s="13">
        <v>8.86</v>
      </c>
      <c r="D907" s="13">
        <v>28.75</v>
      </c>
      <c r="E907" s="13">
        <v>5.55</v>
      </c>
      <c r="F907" s="13">
        <v>0.94</v>
      </c>
      <c r="G907" s="3" t="s">
        <v>1010</v>
      </c>
    </row>
    <row r="908" spans="1:7" x14ac:dyDescent="0.2">
      <c r="A908" s="3" t="s">
        <v>1013</v>
      </c>
      <c r="B908" s="13">
        <v>46.8</v>
      </c>
      <c r="C908" s="13">
        <v>6.02</v>
      </c>
      <c r="D908" s="13">
        <v>46.11</v>
      </c>
      <c r="E908" s="13">
        <v>0.76</v>
      </c>
      <c r="F908" s="13">
        <v>0.31</v>
      </c>
      <c r="G908" s="3" t="s">
        <v>1011</v>
      </c>
    </row>
    <row r="909" spans="1:7" x14ac:dyDescent="0.2">
      <c r="A909" s="3" t="s">
        <v>1014</v>
      </c>
      <c r="B909" s="13">
        <v>48.72</v>
      </c>
      <c r="C909" s="13">
        <v>6.28</v>
      </c>
      <c r="D909" s="13">
        <v>42.97</v>
      </c>
      <c r="E909" s="13">
        <v>1.72</v>
      </c>
      <c r="F909" s="13">
        <v>0.32</v>
      </c>
      <c r="G909" s="3" t="s">
        <v>1011</v>
      </c>
    </row>
    <row r="910" spans="1:7" x14ac:dyDescent="0.2">
      <c r="A910" s="3" t="s">
        <v>242</v>
      </c>
      <c r="B910" s="13">
        <v>44.8</v>
      </c>
      <c r="C910" s="13">
        <v>6</v>
      </c>
      <c r="D910" s="13">
        <v>49.09</v>
      </c>
      <c r="E910" s="13">
        <v>0.1</v>
      </c>
      <c r="F910" s="13">
        <v>0.1</v>
      </c>
      <c r="G910" s="3" t="s">
        <v>1011</v>
      </c>
    </row>
    <row r="911" spans="1:7" x14ac:dyDescent="0.2">
      <c r="A911" s="3" t="s">
        <v>1016</v>
      </c>
      <c r="B911" s="13">
        <v>48.1</v>
      </c>
      <c r="C911" s="13">
        <v>6</v>
      </c>
      <c r="D911" s="13">
        <v>45.4</v>
      </c>
      <c r="E911" s="13">
        <v>0.09</v>
      </c>
      <c r="F911" s="13">
        <v>0.01</v>
      </c>
      <c r="G911" s="3" t="s">
        <v>1017</v>
      </c>
    </row>
    <row r="912" spans="1:7" x14ac:dyDescent="0.2">
      <c r="A912" s="3" t="s">
        <v>740</v>
      </c>
      <c r="B912" s="13">
        <v>54.47</v>
      </c>
      <c r="C912" s="13">
        <v>6.81</v>
      </c>
      <c r="D912" s="13">
        <v>36.46</v>
      </c>
      <c r="E912" s="13">
        <v>2.25</v>
      </c>
      <c r="F912" s="13">
        <v>0</v>
      </c>
      <c r="G912" s="3" t="s">
        <v>1018</v>
      </c>
    </row>
    <row r="913" spans="1:7" x14ac:dyDescent="0.2">
      <c r="A913" s="3" t="s">
        <v>66</v>
      </c>
      <c r="B913" s="13">
        <v>44.72</v>
      </c>
      <c r="C913" s="13">
        <v>6.86</v>
      </c>
      <c r="D913" s="13">
        <v>44.66</v>
      </c>
      <c r="E913" s="13">
        <v>3.21</v>
      </c>
      <c r="F913" s="13">
        <v>0.55000000000000004</v>
      </c>
      <c r="G913" s="3" t="s">
        <v>1018</v>
      </c>
    </row>
    <row r="914" spans="1:7" x14ac:dyDescent="0.2">
      <c r="A914" s="3" t="s">
        <v>1019</v>
      </c>
      <c r="B914" s="13">
        <v>52</v>
      </c>
      <c r="C914" s="13">
        <v>6.2</v>
      </c>
      <c r="D914" s="13">
        <v>41.59</v>
      </c>
      <c r="E914" s="13">
        <v>0.12</v>
      </c>
      <c r="F914" s="13">
        <v>0.08</v>
      </c>
      <c r="G914" s="3" t="s">
        <v>1025</v>
      </c>
    </row>
    <row r="915" spans="1:7" x14ac:dyDescent="0.2">
      <c r="A915" s="3" t="s">
        <v>920</v>
      </c>
      <c r="B915" s="13">
        <v>51.62</v>
      </c>
      <c r="C915" s="13">
        <v>5.54</v>
      </c>
      <c r="D915" s="13">
        <v>42.42</v>
      </c>
      <c r="E915" s="13">
        <v>0.38</v>
      </c>
      <c r="F915" s="13">
        <v>0.03</v>
      </c>
      <c r="G915" s="3" t="s">
        <v>1025</v>
      </c>
    </row>
    <row r="916" spans="1:7" x14ac:dyDescent="0.2">
      <c r="A916" s="3" t="s">
        <v>462</v>
      </c>
      <c r="B916" s="13">
        <v>49.1</v>
      </c>
      <c r="C916" s="13">
        <v>6.4</v>
      </c>
      <c r="D916" s="13">
        <v>43.98</v>
      </c>
      <c r="E916" s="13">
        <v>0.26</v>
      </c>
      <c r="F916" s="13">
        <v>0.13</v>
      </c>
      <c r="G916" s="3" t="s">
        <v>1025</v>
      </c>
    </row>
    <row r="917" spans="1:7" x14ac:dyDescent="0.2">
      <c r="A917" s="3" t="s">
        <v>1020</v>
      </c>
      <c r="B917" s="13">
        <v>49.4</v>
      </c>
      <c r="C917" s="13">
        <v>5.7</v>
      </c>
      <c r="D917" s="13">
        <v>44.25</v>
      </c>
      <c r="E917" s="13">
        <v>0.45</v>
      </c>
      <c r="F917" s="13">
        <v>0.1</v>
      </c>
      <c r="G917" s="3" t="s">
        <v>1025</v>
      </c>
    </row>
    <row r="918" spans="1:7" x14ac:dyDescent="0.2">
      <c r="A918" s="3" t="s">
        <v>1021</v>
      </c>
      <c r="B918" s="13">
        <v>49.23</v>
      </c>
      <c r="C918" s="13">
        <v>5.78</v>
      </c>
      <c r="D918" s="13">
        <v>43.99</v>
      </c>
      <c r="E918" s="13">
        <v>0.64</v>
      </c>
      <c r="F918" s="13">
        <v>0.1</v>
      </c>
      <c r="G918" s="3" t="s">
        <v>1025</v>
      </c>
    </row>
    <row r="919" spans="1:7" x14ac:dyDescent="0.2">
      <c r="A919" s="3" t="s">
        <v>1022</v>
      </c>
      <c r="B919" s="13">
        <v>42.3</v>
      </c>
      <c r="C919" s="13">
        <v>6.1</v>
      </c>
      <c r="D919" s="13">
        <v>50.56</v>
      </c>
      <c r="E919" s="13">
        <v>1.1000000000000001</v>
      </c>
      <c r="F919" s="13">
        <v>0.1</v>
      </c>
      <c r="G919" s="3" t="s">
        <v>1025</v>
      </c>
    </row>
    <row r="920" spans="1:7" x14ac:dyDescent="0.2">
      <c r="A920" s="3" t="s">
        <v>1024</v>
      </c>
      <c r="B920" s="13">
        <v>51.12</v>
      </c>
      <c r="C920" s="13">
        <v>7.37</v>
      </c>
      <c r="D920" s="13">
        <v>38.21</v>
      </c>
      <c r="E920" s="13">
        <v>2.8</v>
      </c>
      <c r="F920" s="13">
        <v>0.3</v>
      </c>
      <c r="G920" s="3" t="s">
        <v>1025</v>
      </c>
    </row>
    <row r="921" spans="1:7" x14ac:dyDescent="0.2">
      <c r="A921" s="3" t="s">
        <v>1023</v>
      </c>
      <c r="B921" s="13">
        <v>49.9</v>
      </c>
      <c r="C921" s="13">
        <v>6</v>
      </c>
      <c r="D921" s="13">
        <v>43.15</v>
      </c>
      <c r="E921" s="13">
        <v>0.4</v>
      </c>
      <c r="F921" s="13">
        <v>0.04</v>
      </c>
      <c r="G921" s="3" t="s">
        <v>1025</v>
      </c>
    </row>
    <row r="922" spans="1:7" x14ac:dyDescent="0.2">
      <c r="A922" s="3" t="s">
        <v>684</v>
      </c>
      <c r="B922" s="13">
        <v>54.42</v>
      </c>
      <c r="C922" s="13">
        <v>6.82</v>
      </c>
      <c r="D922" s="13">
        <v>37.29</v>
      </c>
      <c r="E922" s="13">
        <v>1.4</v>
      </c>
      <c r="F922" s="13">
        <v>0.05</v>
      </c>
      <c r="G922" s="3" t="s">
        <v>1025</v>
      </c>
    </row>
    <row r="923" spans="1:7" x14ac:dyDescent="0.2">
      <c r="A923" s="3" t="s">
        <v>194</v>
      </c>
      <c r="B923" s="13">
        <v>45.81</v>
      </c>
      <c r="C923" s="13">
        <v>7.91</v>
      </c>
      <c r="D923" s="13">
        <v>45.81</v>
      </c>
      <c r="E923" s="13">
        <v>0.24</v>
      </c>
      <c r="F923" s="13">
        <v>0.24</v>
      </c>
      <c r="G923" s="3" t="s">
        <v>332</v>
      </c>
    </row>
    <row r="924" spans="1:7" x14ac:dyDescent="0.2">
      <c r="A924" s="3" t="s">
        <v>193</v>
      </c>
      <c r="B924" s="13">
        <v>46.28</v>
      </c>
      <c r="C924" s="13">
        <v>6.63</v>
      </c>
      <c r="D924" s="13">
        <v>46.28</v>
      </c>
      <c r="E924" s="13">
        <v>0.57999999999999996</v>
      </c>
      <c r="F924" s="13">
        <v>0.23</v>
      </c>
      <c r="G924" s="3" t="s">
        <v>332</v>
      </c>
    </row>
    <row r="925" spans="1:7" x14ac:dyDescent="0.2">
      <c r="A925" s="3" t="s">
        <v>94</v>
      </c>
      <c r="B925" s="13">
        <v>46.8</v>
      </c>
      <c r="C925" s="13">
        <v>6.4</v>
      </c>
      <c r="D925" s="13">
        <v>46.8</v>
      </c>
      <c r="E925" s="13">
        <v>0.3</v>
      </c>
      <c r="F925" s="13">
        <v>0.2</v>
      </c>
      <c r="G925" s="3" t="s">
        <v>332</v>
      </c>
    </row>
    <row r="926" spans="1:7" x14ac:dyDescent="0.2">
      <c r="A926" s="3" t="s">
        <v>228</v>
      </c>
      <c r="B926" s="13">
        <v>46.8</v>
      </c>
      <c r="C926" s="13">
        <v>5.61</v>
      </c>
      <c r="D926" s="13">
        <v>46.8</v>
      </c>
      <c r="E926" s="13">
        <v>0.45</v>
      </c>
      <c r="F926" s="13">
        <v>0.34</v>
      </c>
      <c r="G926" s="3" t="s">
        <v>332</v>
      </c>
    </row>
    <row r="927" spans="1:7" x14ac:dyDescent="0.2">
      <c r="A927" s="3" t="s">
        <v>208</v>
      </c>
      <c r="B927" s="13">
        <v>46.06</v>
      </c>
      <c r="C927" s="13">
        <v>6.61</v>
      </c>
      <c r="D927" s="13">
        <v>46.06</v>
      </c>
      <c r="E927" s="13">
        <v>0.43</v>
      </c>
      <c r="F927" s="13">
        <v>0.85</v>
      </c>
      <c r="G927" s="3" t="s">
        <v>332</v>
      </c>
    </row>
    <row r="928" spans="1:7" x14ac:dyDescent="0.2">
      <c r="A928" s="3" t="s">
        <v>87</v>
      </c>
      <c r="B928" s="13">
        <v>46.35</v>
      </c>
      <c r="C928" s="13">
        <v>6.39</v>
      </c>
      <c r="D928" s="13">
        <v>46.35</v>
      </c>
      <c r="E928" s="13">
        <v>0.41</v>
      </c>
      <c r="F928" s="13">
        <v>0.51</v>
      </c>
      <c r="G928" s="3" t="s">
        <v>332</v>
      </c>
    </row>
    <row r="929" spans="1:7" x14ac:dyDescent="0.2">
      <c r="A929" s="3" t="s">
        <v>772</v>
      </c>
      <c r="B929" s="13">
        <v>46.06</v>
      </c>
      <c r="C929" s="13">
        <v>6.43</v>
      </c>
      <c r="D929" s="13">
        <v>46.06</v>
      </c>
      <c r="E929" s="13">
        <v>0.52</v>
      </c>
      <c r="F929" s="13">
        <v>0.93</v>
      </c>
      <c r="G929" s="3" t="s">
        <v>332</v>
      </c>
    </row>
    <row r="930" spans="1:7" x14ac:dyDescent="0.2">
      <c r="A930" s="3" t="s">
        <v>330</v>
      </c>
      <c r="B930" s="13">
        <v>46.55</v>
      </c>
      <c r="C930" s="13">
        <v>6.27</v>
      </c>
      <c r="D930" s="13">
        <v>46.55</v>
      </c>
      <c r="E930" s="13">
        <v>0.32</v>
      </c>
      <c r="F930" s="13">
        <v>0.32</v>
      </c>
      <c r="G930" s="3" t="s">
        <v>332</v>
      </c>
    </row>
    <row r="931" spans="1:7" x14ac:dyDescent="0.2">
      <c r="A931" s="3" t="s">
        <v>331</v>
      </c>
      <c r="B931" s="13">
        <v>46.53</v>
      </c>
      <c r="C931" s="13">
        <v>5.98</v>
      </c>
      <c r="D931" s="13">
        <v>46.53</v>
      </c>
      <c r="E931" s="13">
        <v>0.91</v>
      </c>
      <c r="F931" s="13">
        <v>0.04</v>
      </c>
      <c r="G931" s="3" t="s">
        <v>332</v>
      </c>
    </row>
    <row r="932" spans="1:7" x14ac:dyDescent="0.2">
      <c r="A932" s="3" t="s">
        <v>761</v>
      </c>
      <c r="B932" s="13">
        <v>46.63</v>
      </c>
      <c r="C932" s="13">
        <v>6.22</v>
      </c>
      <c r="D932" s="13">
        <v>46.63</v>
      </c>
      <c r="E932" s="13">
        <v>0.42</v>
      </c>
      <c r="F932" s="13">
        <v>0.08</v>
      </c>
      <c r="G932" s="3" t="s">
        <v>332</v>
      </c>
    </row>
    <row r="933" spans="1:7" x14ac:dyDescent="0.2">
      <c r="A933" s="3" t="s">
        <v>1026</v>
      </c>
      <c r="B933" s="13">
        <v>44.74</v>
      </c>
      <c r="C933" s="13">
        <v>3.49</v>
      </c>
      <c r="D933" s="13">
        <v>48.93</v>
      </c>
      <c r="E933" s="13">
        <v>1.01</v>
      </c>
      <c r="F933" s="13">
        <v>0.12</v>
      </c>
      <c r="G933" s="3" t="s">
        <v>1027</v>
      </c>
    </row>
    <row r="934" spans="1:7" x14ac:dyDescent="0.2">
      <c r="A934" s="3" t="s">
        <v>1029</v>
      </c>
      <c r="B934" s="13">
        <v>42.77</v>
      </c>
      <c r="C934" s="13">
        <v>6.66</v>
      </c>
      <c r="D934" s="13">
        <v>45.67</v>
      </c>
      <c r="E934" s="13">
        <v>4.3</v>
      </c>
      <c r="F934" s="13">
        <v>0.6</v>
      </c>
      <c r="G934" s="3" t="s">
        <v>1028</v>
      </c>
    </row>
    <row r="935" spans="1:7" x14ac:dyDescent="0.2">
      <c r="A935" s="3" t="s">
        <v>1030</v>
      </c>
      <c r="B935" s="13">
        <v>44.25</v>
      </c>
      <c r="C935" s="13">
        <v>7.12</v>
      </c>
      <c r="D935" s="13">
        <v>39.76</v>
      </c>
      <c r="E935" s="13">
        <v>7.89</v>
      </c>
      <c r="F935" s="13">
        <v>0.99</v>
      </c>
      <c r="G935" s="3" t="s">
        <v>1028</v>
      </c>
    </row>
    <row r="936" spans="1:7" x14ac:dyDescent="0.2">
      <c r="A936" s="3" t="s">
        <v>1031</v>
      </c>
      <c r="B936" s="13">
        <v>45.04</v>
      </c>
      <c r="C936" s="13">
        <v>5.67</v>
      </c>
      <c r="D936" s="13">
        <v>48.19</v>
      </c>
      <c r="E936" s="13">
        <v>0.94</v>
      </c>
      <c r="F936" s="13">
        <v>0.16</v>
      </c>
      <c r="G936" s="3" t="s">
        <v>1028</v>
      </c>
    </row>
    <row r="937" spans="1:7" x14ac:dyDescent="0.2">
      <c r="A937" s="3" t="s">
        <v>1032</v>
      </c>
      <c r="B937" s="13">
        <v>45.7</v>
      </c>
      <c r="C937" s="13">
        <v>6.68</v>
      </c>
      <c r="D937" s="13">
        <v>43.3</v>
      </c>
      <c r="E937" s="13">
        <v>4.07</v>
      </c>
      <c r="F937" s="13">
        <v>0.25</v>
      </c>
      <c r="G937" s="3" t="s">
        <v>1028</v>
      </c>
    </row>
    <row r="938" spans="1:7" x14ac:dyDescent="0.2">
      <c r="A938" s="3" t="s">
        <v>1033</v>
      </c>
      <c r="B938" s="13">
        <v>44.99</v>
      </c>
      <c r="C938" s="13">
        <v>7.19</v>
      </c>
      <c r="D938" s="13">
        <v>40.82</v>
      </c>
      <c r="E938" s="13">
        <v>6.35</v>
      </c>
      <c r="F938" s="13">
        <v>0.66</v>
      </c>
      <c r="G938" s="3" t="s">
        <v>1028</v>
      </c>
    </row>
    <row r="939" spans="1:7" x14ac:dyDescent="0.2">
      <c r="A939" s="3" t="s">
        <v>1034</v>
      </c>
      <c r="B939" s="13">
        <v>46.98</v>
      </c>
      <c r="C939" s="13">
        <v>6.76</v>
      </c>
      <c r="D939" s="13">
        <v>44.34</v>
      </c>
      <c r="E939" s="13">
        <v>1.58</v>
      </c>
      <c r="F939" s="13">
        <v>0.35</v>
      </c>
      <c r="G939" s="3" t="s">
        <v>1028</v>
      </c>
    </row>
    <row r="940" spans="1:7" x14ac:dyDescent="0.2">
      <c r="A940" s="3" t="s">
        <v>1035</v>
      </c>
      <c r="B940" s="13">
        <v>55.87</v>
      </c>
      <c r="C940" s="13">
        <v>7.94</v>
      </c>
      <c r="D940" s="13">
        <v>33.201000000000001</v>
      </c>
      <c r="E940" s="13">
        <v>2.71</v>
      </c>
      <c r="F940" s="13">
        <v>0.249</v>
      </c>
      <c r="G940" s="3" t="s">
        <v>1036</v>
      </c>
    </row>
    <row r="941" spans="1:7" x14ac:dyDescent="0.2">
      <c r="A941" s="3" t="s">
        <v>1038</v>
      </c>
      <c r="B941" s="13">
        <v>53.2</v>
      </c>
      <c r="C941" s="13">
        <v>6.1</v>
      </c>
      <c r="D941" s="13">
        <v>40.200000000000003</v>
      </c>
      <c r="E941" s="13">
        <v>0.5</v>
      </c>
      <c r="F941" s="13">
        <v>0.04</v>
      </c>
      <c r="G941" s="3" t="s">
        <v>1037</v>
      </c>
    </row>
    <row r="942" spans="1:7" x14ac:dyDescent="0.2">
      <c r="A942" s="3" t="s">
        <v>1039</v>
      </c>
      <c r="B942" s="13">
        <v>54</v>
      </c>
      <c r="C942" s="13">
        <v>6.2</v>
      </c>
      <c r="D942" s="13">
        <v>39.5</v>
      </c>
      <c r="E942" s="13">
        <v>0.2</v>
      </c>
      <c r="F942" s="13">
        <v>0.1</v>
      </c>
      <c r="G942" s="3" t="s">
        <v>1037</v>
      </c>
    </row>
    <row r="943" spans="1:7" x14ac:dyDescent="0.2">
      <c r="A943" s="3" t="s">
        <v>1040</v>
      </c>
      <c r="B943" s="13">
        <v>51.4</v>
      </c>
      <c r="C943" s="13">
        <v>6</v>
      </c>
      <c r="D943" s="13">
        <v>41.8</v>
      </c>
      <c r="E943" s="13">
        <v>0.7</v>
      </c>
      <c r="F943" s="13">
        <v>0.11</v>
      </c>
      <c r="G943" s="3" t="s">
        <v>1037</v>
      </c>
    </row>
    <row r="944" spans="1:7" x14ac:dyDescent="0.2">
      <c r="A944" s="3" t="s">
        <v>1041</v>
      </c>
      <c r="B944" s="13">
        <v>57</v>
      </c>
      <c r="C944" s="13">
        <v>6.7</v>
      </c>
      <c r="D944" s="13">
        <v>35.700000000000003</v>
      </c>
      <c r="E944" s="13">
        <v>0.5</v>
      </c>
      <c r="F944" s="13">
        <v>0.1</v>
      </c>
      <c r="G944" s="3" t="s">
        <v>1037</v>
      </c>
    </row>
    <row r="945" spans="1:7" x14ac:dyDescent="0.2">
      <c r="A945" s="3" t="s">
        <v>1042</v>
      </c>
      <c r="B945" s="13">
        <v>54.5</v>
      </c>
      <c r="C945" s="13">
        <v>5.9</v>
      </c>
      <c r="D945" s="13">
        <v>38.700000000000003</v>
      </c>
      <c r="E945" s="13">
        <v>0.5</v>
      </c>
      <c r="F945" s="13">
        <v>0.42</v>
      </c>
      <c r="G945" s="3" t="s">
        <v>1037</v>
      </c>
    </row>
    <row r="946" spans="1:7" x14ac:dyDescent="0.2">
      <c r="A946" s="3" t="s">
        <v>1043</v>
      </c>
      <c r="B946" s="13">
        <v>50.9</v>
      </c>
      <c r="C946" s="13">
        <v>5.8</v>
      </c>
      <c r="D946" s="13">
        <v>42.5</v>
      </c>
      <c r="E946" s="13">
        <v>0.7</v>
      </c>
      <c r="F946" s="13">
        <v>0.11</v>
      </c>
      <c r="G946" s="3" t="s">
        <v>1037</v>
      </c>
    </row>
    <row r="947" spans="1:7" x14ac:dyDescent="0.2">
      <c r="A947" s="3" t="s">
        <v>102</v>
      </c>
      <c r="B947" s="13">
        <v>48.7</v>
      </c>
      <c r="C947" s="13">
        <v>5.7</v>
      </c>
      <c r="D947" s="13">
        <v>45.3</v>
      </c>
      <c r="E947" s="13">
        <v>0.3</v>
      </c>
      <c r="F947" s="13">
        <v>0.05</v>
      </c>
      <c r="G947" s="3" t="s">
        <v>1037</v>
      </c>
    </row>
    <row r="948" spans="1:7" x14ac:dyDescent="0.2">
      <c r="A948" s="3" t="s">
        <v>1044</v>
      </c>
      <c r="B948" s="13">
        <v>51.4</v>
      </c>
      <c r="C948" s="13">
        <v>6</v>
      </c>
      <c r="D948" s="13">
        <v>42.5</v>
      </c>
      <c r="E948" s="13">
        <v>0.1</v>
      </c>
      <c r="F948" s="13">
        <v>0.03</v>
      </c>
      <c r="G948" s="3" t="s">
        <v>1037</v>
      </c>
    </row>
    <row r="949" spans="1:7" x14ac:dyDescent="0.2">
      <c r="A949" s="3" t="s">
        <v>107</v>
      </c>
      <c r="B949" s="13">
        <v>52.7</v>
      </c>
      <c r="C949" s="13">
        <v>5.4</v>
      </c>
      <c r="D949" s="13">
        <v>41.1</v>
      </c>
      <c r="E949" s="13">
        <v>0.7</v>
      </c>
      <c r="F949" s="13">
        <v>0.1</v>
      </c>
      <c r="G949" s="3" t="s">
        <v>1037</v>
      </c>
    </row>
    <row r="950" spans="1:7" x14ac:dyDescent="0.2">
      <c r="A950" s="3" t="s">
        <v>1045</v>
      </c>
      <c r="B950" s="13">
        <v>55</v>
      </c>
      <c r="C950" s="13">
        <v>5.9</v>
      </c>
      <c r="D950" s="13">
        <v>38.799999999999997</v>
      </c>
      <c r="E950" s="13">
        <v>0.2</v>
      </c>
      <c r="F950" s="13">
        <v>0.1</v>
      </c>
      <c r="G950" s="3" t="s">
        <v>1037</v>
      </c>
    </row>
    <row r="951" spans="1:7" x14ac:dyDescent="0.2">
      <c r="A951" s="3" t="s">
        <v>1046</v>
      </c>
      <c r="B951" s="13">
        <v>50.7</v>
      </c>
      <c r="C951" s="13">
        <v>6</v>
      </c>
      <c r="D951" s="13">
        <v>42.8</v>
      </c>
      <c r="E951" s="13">
        <v>0.4</v>
      </c>
      <c r="F951" s="13">
        <v>7.0000000000000007E-2</v>
      </c>
      <c r="G951" s="3" t="s">
        <v>1037</v>
      </c>
    </row>
    <row r="952" spans="1:7" x14ac:dyDescent="0.2">
      <c r="A952" s="3" t="s">
        <v>1047</v>
      </c>
      <c r="B952" s="13">
        <v>52</v>
      </c>
      <c r="C952" s="13">
        <v>6.2</v>
      </c>
      <c r="D952" s="13">
        <v>41.3</v>
      </c>
      <c r="E952" s="13">
        <v>0.4</v>
      </c>
      <c r="F952" s="13">
        <v>0.11</v>
      </c>
      <c r="G952" s="3" t="s">
        <v>1037</v>
      </c>
    </row>
    <row r="953" spans="1:7" x14ac:dyDescent="0.2">
      <c r="A953" s="3" t="s">
        <v>1048</v>
      </c>
      <c r="B953" s="13">
        <v>50.1</v>
      </c>
      <c r="C953" s="13">
        <v>5.9</v>
      </c>
      <c r="D953" s="13">
        <v>43.9</v>
      </c>
      <c r="E953" s="13">
        <v>0.1</v>
      </c>
      <c r="F953" s="13">
        <v>0.01</v>
      </c>
      <c r="G953" s="3" t="s">
        <v>1037</v>
      </c>
    </row>
    <row r="954" spans="1:7" x14ac:dyDescent="0.2">
      <c r="A954" s="3" t="s">
        <v>141</v>
      </c>
      <c r="B954" s="13">
        <v>50.6</v>
      </c>
      <c r="C954" s="13">
        <v>6.1</v>
      </c>
      <c r="D954" s="13">
        <v>42.9</v>
      </c>
      <c r="E954" s="13">
        <v>0.3</v>
      </c>
      <c r="F954" s="13">
        <v>0.1</v>
      </c>
      <c r="G954" s="3" t="s">
        <v>1037</v>
      </c>
    </row>
    <row r="955" spans="1:7" x14ac:dyDescent="0.2">
      <c r="A955" s="3" t="s">
        <v>1049</v>
      </c>
      <c r="B955" s="13">
        <v>49</v>
      </c>
      <c r="C955" s="13">
        <v>5.4</v>
      </c>
      <c r="D955" s="13">
        <v>44.9</v>
      </c>
      <c r="E955" s="13">
        <v>0.7</v>
      </c>
      <c r="F955" s="13">
        <v>0.03</v>
      </c>
      <c r="G955" s="3" t="s">
        <v>1037</v>
      </c>
    </row>
    <row r="956" spans="1:7" x14ac:dyDescent="0.2">
      <c r="A956" s="3" t="s">
        <v>778</v>
      </c>
      <c r="B956" s="13">
        <v>53.8</v>
      </c>
      <c r="C956" s="13">
        <v>5.9</v>
      </c>
      <c r="D956" s="13">
        <v>39.9</v>
      </c>
      <c r="E956" s="13">
        <v>0.3</v>
      </c>
      <c r="F956" s="13">
        <v>7.0000000000000007E-2</v>
      </c>
      <c r="G956" s="3" t="s">
        <v>1037</v>
      </c>
    </row>
    <row r="957" spans="1:7" x14ac:dyDescent="0.2">
      <c r="A957" s="3" t="s">
        <v>173</v>
      </c>
      <c r="B957" s="13">
        <v>52.8</v>
      </c>
      <c r="C957" s="13">
        <v>6.1</v>
      </c>
      <c r="D957" s="13">
        <v>40.5</v>
      </c>
      <c r="E957" s="13">
        <v>0.5</v>
      </c>
      <c r="F957" s="13">
        <v>0.09</v>
      </c>
      <c r="G957" s="3" t="s">
        <v>1037</v>
      </c>
    </row>
    <row r="958" spans="1:7" x14ac:dyDescent="0.2">
      <c r="A958" s="3" t="s">
        <v>1050</v>
      </c>
      <c r="B958" s="13">
        <v>51.9</v>
      </c>
      <c r="C958" s="13">
        <v>6.3</v>
      </c>
      <c r="D958" s="13">
        <v>41.3</v>
      </c>
      <c r="E958" s="13">
        <v>0.5</v>
      </c>
      <c r="F958" s="13">
        <v>0.01</v>
      </c>
      <c r="G958" s="3" t="s">
        <v>1037</v>
      </c>
    </row>
    <row r="959" spans="1:7" x14ac:dyDescent="0.2">
      <c r="A959" s="3" t="s">
        <v>312</v>
      </c>
      <c r="B959" s="13">
        <v>51</v>
      </c>
      <c r="C959" s="13">
        <v>6</v>
      </c>
      <c r="D959" s="13">
        <v>42.9</v>
      </c>
      <c r="E959" s="13">
        <v>0.1</v>
      </c>
      <c r="F959" s="13">
        <v>0.01</v>
      </c>
      <c r="G959" s="3" t="s">
        <v>1037</v>
      </c>
    </row>
    <row r="960" spans="1:7" x14ac:dyDescent="0.2">
      <c r="A960" s="3" t="s">
        <v>1051</v>
      </c>
      <c r="B960" s="13">
        <v>51.6</v>
      </c>
      <c r="C960" s="13">
        <v>6.1</v>
      </c>
      <c r="D960" s="13">
        <v>41.7</v>
      </c>
      <c r="E960" s="13">
        <v>0.6</v>
      </c>
      <c r="F960" s="13">
        <v>0.02</v>
      </c>
      <c r="G960" s="3" t="s">
        <v>1037</v>
      </c>
    </row>
    <row r="961" spans="1:7" x14ac:dyDescent="0.2">
      <c r="A961" s="3" t="s">
        <v>1052</v>
      </c>
      <c r="B961" s="13">
        <v>53.6</v>
      </c>
      <c r="C961" s="13">
        <v>6.7</v>
      </c>
      <c r="D961" s="13">
        <v>39.299999999999997</v>
      </c>
      <c r="E961" s="13">
        <v>0.3</v>
      </c>
      <c r="F961" s="13">
        <v>0.1</v>
      </c>
      <c r="G961" s="3" t="s">
        <v>1037</v>
      </c>
    </row>
    <row r="962" spans="1:7" x14ac:dyDescent="0.2">
      <c r="A962" s="3" t="s">
        <v>199</v>
      </c>
      <c r="B962" s="13">
        <v>49.8</v>
      </c>
      <c r="C962" s="13">
        <v>6</v>
      </c>
      <c r="D962" s="13">
        <v>43.7</v>
      </c>
      <c r="E962" s="13">
        <v>0.5</v>
      </c>
      <c r="F962" s="13">
        <v>0.02</v>
      </c>
      <c r="G962" s="3" t="s">
        <v>1037</v>
      </c>
    </row>
    <row r="963" spans="1:7" x14ac:dyDescent="0.2">
      <c r="A963" s="3" t="s">
        <v>779</v>
      </c>
      <c r="B963" s="13">
        <v>53.6</v>
      </c>
      <c r="C963" s="13">
        <v>6.2</v>
      </c>
      <c r="D963" s="13">
        <v>40</v>
      </c>
      <c r="E963" s="13">
        <v>0.1</v>
      </c>
      <c r="F963" s="13">
        <v>0.1</v>
      </c>
      <c r="G963" s="3" t="s">
        <v>1037</v>
      </c>
    </row>
    <row r="964" spans="1:7" x14ac:dyDescent="0.2">
      <c r="A964" s="3" t="s">
        <v>789</v>
      </c>
      <c r="B964" s="13">
        <v>52.3</v>
      </c>
      <c r="C964" s="13">
        <v>6.1</v>
      </c>
      <c r="D964" s="13">
        <v>41.2</v>
      </c>
      <c r="E964" s="13">
        <v>0.3</v>
      </c>
      <c r="F964" s="13">
        <v>0.1</v>
      </c>
      <c r="G964" s="3" t="s">
        <v>1037</v>
      </c>
    </row>
    <row r="965" spans="1:7" x14ac:dyDescent="0.2">
      <c r="A965" s="3" t="s">
        <v>1053</v>
      </c>
      <c r="B965" s="13">
        <v>57</v>
      </c>
      <c r="C965" s="13">
        <v>10.199999999999999</v>
      </c>
      <c r="D965" s="13">
        <v>32</v>
      </c>
      <c r="E965" s="13">
        <v>0.7</v>
      </c>
      <c r="F965" s="13">
        <v>0.11</v>
      </c>
      <c r="G965" s="3" t="s">
        <v>1037</v>
      </c>
    </row>
    <row r="966" spans="1:7" x14ac:dyDescent="0.2">
      <c r="A966" s="3" t="s">
        <v>920</v>
      </c>
      <c r="B966" s="13">
        <v>49.8</v>
      </c>
      <c r="C966" s="13">
        <v>6.1</v>
      </c>
      <c r="D966" s="13">
        <v>43.4</v>
      </c>
      <c r="E966" s="13">
        <v>0.6</v>
      </c>
      <c r="F966" s="13">
        <v>0.06</v>
      </c>
      <c r="G966" s="3" t="s">
        <v>1037</v>
      </c>
    </row>
    <row r="967" spans="1:7" x14ac:dyDescent="0.2">
      <c r="A967" s="3" t="s">
        <v>1012</v>
      </c>
      <c r="B967" s="13">
        <v>49.6</v>
      </c>
      <c r="C967" s="13">
        <v>6.1</v>
      </c>
      <c r="D967" s="13">
        <v>44.1</v>
      </c>
      <c r="E967" s="13">
        <v>0.1</v>
      </c>
      <c r="F967" s="13">
        <v>0.06</v>
      </c>
      <c r="G967" s="3" t="s">
        <v>1037</v>
      </c>
    </row>
    <row r="968" spans="1:7" x14ac:dyDescent="0.2">
      <c r="A968" s="3" t="s">
        <v>1054</v>
      </c>
      <c r="B968" s="13">
        <v>51.4</v>
      </c>
      <c r="C968" s="13">
        <v>6.1</v>
      </c>
      <c r="D968" s="13">
        <v>41.9</v>
      </c>
      <c r="E968" s="13">
        <v>0.5</v>
      </c>
      <c r="F968" s="13">
        <v>0.08</v>
      </c>
      <c r="G968" s="3" t="s">
        <v>1037</v>
      </c>
    </row>
    <row r="969" spans="1:7" x14ac:dyDescent="0.2">
      <c r="A969" s="3" t="s">
        <v>1055</v>
      </c>
      <c r="B969" s="13">
        <v>48.7</v>
      </c>
      <c r="C969" s="13">
        <v>6.1</v>
      </c>
      <c r="D969" s="13">
        <v>44.5</v>
      </c>
      <c r="E969" s="13">
        <v>0.6</v>
      </c>
      <c r="F969" s="13">
        <v>0.13</v>
      </c>
      <c r="G969" s="3" t="s">
        <v>1037</v>
      </c>
    </row>
    <row r="970" spans="1:7" x14ac:dyDescent="0.2">
      <c r="A970" s="3" t="s">
        <v>1056</v>
      </c>
      <c r="B970" s="13">
        <v>52</v>
      </c>
      <c r="C970" s="13">
        <v>5.0999999999999996</v>
      </c>
      <c r="D970" s="13">
        <v>42.5</v>
      </c>
      <c r="E970" s="13">
        <v>0.4</v>
      </c>
      <c r="F970" s="13">
        <v>0.04</v>
      </c>
      <c r="G970" s="3" t="s">
        <v>1037</v>
      </c>
    </row>
    <row r="971" spans="1:7" x14ac:dyDescent="0.2">
      <c r="A971" s="3" t="s">
        <v>1057</v>
      </c>
      <c r="B971" s="13">
        <v>50.1</v>
      </c>
      <c r="C971" s="13">
        <v>6</v>
      </c>
      <c r="D971" s="13">
        <v>42.9</v>
      </c>
      <c r="E971" s="13">
        <v>0.9</v>
      </c>
      <c r="F971" s="13">
        <v>0.13</v>
      </c>
      <c r="G971" s="3" t="s">
        <v>1037</v>
      </c>
    </row>
    <row r="972" spans="1:7" x14ac:dyDescent="0.2">
      <c r="A972" s="3" t="s">
        <v>1058</v>
      </c>
      <c r="B972" s="13">
        <v>46.1</v>
      </c>
      <c r="C972" s="13">
        <v>6.5</v>
      </c>
      <c r="D972" s="13">
        <v>44.5</v>
      </c>
      <c r="E972" s="13">
        <v>2.6</v>
      </c>
      <c r="F972" s="13">
        <v>0.27</v>
      </c>
      <c r="G972" s="3" t="s">
        <v>1037</v>
      </c>
    </row>
    <row r="973" spans="1:7" x14ac:dyDescent="0.2">
      <c r="A973" s="3" t="s">
        <v>1059</v>
      </c>
      <c r="B973" s="13">
        <v>48.4</v>
      </c>
      <c r="C973" s="13">
        <v>6</v>
      </c>
      <c r="D973" s="13">
        <v>44.5</v>
      </c>
      <c r="E973" s="13">
        <v>1</v>
      </c>
      <c r="F973" s="13">
        <v>0.15</v>
      </c>
      <c r="G973" s="3" t="s">
        <v>1037</v>
      </c>
    </row>
    <row r="974" spans="1:7" x14ac:dyDescent="0.2">
      <c r="A974" s="3" t="s">
        <v>649</v>
      </c>
      <c r="B974" s="13">
        <v>49.2</v>
      </c>
      <c r="C974" s="13">
        <v>6</v>
      </c>
      <c r="D974" s="13">
        <v>44.2</v>
      </c>
      <c r="E974" s="13">
        <v>0.4</v>
      </c>
      <c r="F974" s="13">
        <v>0.15</v>
      </c>
      <c r="G974" s="3" t="s">
        <v>1037</v>
      </c>
    </row>
    <row r="975" spans="1:7" x14ac:dyDescent="0.2">
      <c r="A975" s="3" t="s">
        <v>192</v>
      </c>
      <c r="B975" s="13">
        <v>49.4</v>
      </c>
      <c r="C975" s="13">
        <v>6.3</v>
      </c>
      <c r="D975" s="13">
        <v>42.7</v>
      </c>
      <c r="E975" s="13">
        <v>1.5</v>
      </c>
      <c r="F975" s="13">
        <v>0.15</v>
      </c>
      <c r="G975" s="3" t="s">
        <v>1037</v>
      </c>
    </row>
    <row r="976" spans="1:7" x14ac:dyDescent="0.2">
      <c r="A976" s="3" t="s">
        <v>1060</v>
      </c>
      <c r="B976" s="13">
        <v>49.4</v>
      </c>
      <c r="C976" s="13">
        <v>6.3</v>
      </c>
      <c r="D976" s="13">
        <v>44</v>
      </c>
      <c r="E976" s="13">
        <v>0.3</v>
      </c>
      <c r="F976" s="13">
        <v>0.05</v>
      </c>
      <c r="G976" s="3" t="s">
        <v>1037</v>
      </c>
    </row>
    <row r="977" spans="1:7" x14ac:dyDescent="0.2">
      <c r="A977" s="3" t="s">
        <v>1061</v>
      </c>
      <c r="B977" s="13">
        <v>49.7</v>
      </c>
      <c r="C977" s="13">
        <v>6.1</v>
      </c>
      <c r="D977" s="13">
        <v>43.7</v>
      </c>
      <c r="E977" s="13">
        <v>0.4</v>
      </c>
      <c r="F977" s="13">
        <v>0.09</v>
      </c>
      <c r="G977" s="3" t="s">
        <v>1037</v>
      </c>
    </row>
    <row r="978" spans="1:7" x14ac:dyDescent="0.2">
      <c r="A978" s="3" t="s">
        <v>547</v>
      </c>
      <c r="B978" s="13">
        <v>49.7</v>
      </c>
      <c r="C978" s="13">
        <v>6.1</v>
      </c>
      <c r="D978" s="13">
        <v>43.4</v>
      </c>
      <c r="E978" s="13">
        <v>0.7</v>
      </c>
      <c r="F978" s="13">
        <v>0.11</v>
      </c>
      <c r="G978" s="3" t="s">
        <v>1037</v>
      </c>
    </row>
    <row r="979" spans="1:7" x14ac:dyDescent="0.2">
      <c r="A979" s="3" t="s">
        <v>513</v>
      </c>
      <c r="B979" s="13">
        <v>49.9</v>
      </c>
      <c r="C979" s="13">
        <v>6.3</v>
      </c>
      <c r="D979" s="13">
        <v>40.799999999999997</v>
      </c>
      <c r="E979" s="13">
        <v>2.8</v>
      </c>
      <c r="F979" s="13">
        <v>0.21</v>
      </c>
      <c r="G979" s="3" t="s">
        <v>1037</v>
      </c>
    </row>
    <row r="980" spans="1:7" x14ac:dyDescent="0.2">
      <c r="A980" s="3" t="s">
        <v>57</v>
      </c>
      <c r="B980" s="13">
        <v>49.4</v>
      </c>
      <c r="C980" s="13">
        <v>6.2</v>
      </c>
      <c r="D980" s="13">
        <v>43.6</v>
      </c>
      <c r="E980" s="13">
        <v>0.7</v>
      </c>
      <c r="F980" s="13">
        <v>0.13</v>
      </c>
      <c r="G980" s="3" t="s">
        <v>1037</v>
      </c>
    </row>
    <row r="981" spans="1:7" x14ac:dyDescent="0.2">
      <c r="A981" s="3" t="s">
        <v>88</v>
      </c>
      <c r="B981" s="13">
        <v>48.7</v>
      </c>
      <c r="C981" s="13">
        <v>6.4</v>
      </c>
      <c r="D981" s="13">
        <v>44.1</v>
      </c>
      <c r="E981" s="13">
        <v>0.7</v>
      </c>
      <c r="F981" s="13">
        <v>0.08</v>
      </c>
      <c r="G981" s="3" t="s">
        <v>1037</v>
      </c>
    </row>
    <row r="982" spans="1:7" x14ac:dyDescent="0.2">
      <c r="A982" s="3" t="s">
        <v>769</v>
      </c>
      <c r="B982" s="13">
        <v>50.6</v>
      </c>
      <c r="C982" s="13">
        <v>6.2</v>
      </c>
      <c r="D982" s="13">
        <v>40.1</v>
      </c>
      <c r="E982" s="13">
        <v>2.8</v>
      </c>
      <c r="F982" s="13">
        <v>0.28000000000000003</v>
      </c>
      <c r="G982" s="3" t="s">
        <v>1037</v>
      </c>
    </row>
    <row r="983" spans="1:7" x14ac:dyDescent="0.2">
      <c r="A983" s="3" t="s">
        <v>765</v>
      </c>
      <c r="B983" s="13">
        <v>48.8</v>
      </c>
      <c r="C983" s="13">
        <v>6</v>
      </c>
      <c r="D983" s="13">
        <v>44.6</v>
      </c>
      <c r="E983" s="13">
        <v>0.5</v>
      </c>
      <c r="F983" s="13">
        <v>0.08</v>
      </c>
      <c r="G983" s="3" t="s">
        <v>1037</v>
      </c>
    </row>
    <row r="984" spans="1:7" x14ac:dyDescent="0.2">
      <c r="A984" s="3" t="s">
        <v>189</v>
      </c>
      <c r="B984" s="13">
        <v>48.5</v>
      </c>
      <c r="C984" s="13">
        <v>6.4</v>
      </c>
      <c r="D984" s="13">
        <v>44.5</v>
      </c>
      <c r="E984" s="13">
        <v>0.5</v>
      </c>
      <c r="F984" s="13">
        <v>0.1</v>
      </c>
      <c r="G984" s="3" t="s">
        <v>1037</v>
      </c>
    </row>
    <row r="985" spans="1:7" x14ac:dyDescent="0.2">
      <c r="A985" s="3" t="s">
        <v>194</v>
      </c>
      <c r="B985" s="13">
        <v>50.1</v>
      </c>
      <c r="C985" s="13">
        <v>5.7</v>
      </c>
      <c r="D985" s="13">
        <v>43</v>
      </c>
      <c r="E985" s="13">
        <v>1</v>
      </c>
      <c r="F985" s="13">
        <v>0.16</v>
      </c>
      <c r="G985" s="3" t="s">
        <v>1037</v>
      </c>
    </row>
    <row r="986" spans="1:7" x14ac:dyDescent="0.2">
      <c r="A986" s="3" t="s">
        <v>766</v>
      </c>
      <c r="B986" s="13">
        <v>48.8</v>
      </c>
      <c r="C986" s="13">
        <v>5.6</v>
      </c>
      <c r="D986" s="13">
        <v>44.5</v>
      </c>
      <c r="E986" s="13">
        <v>1</v>
      </c>
      <c r="F986" s="13">
        <v>0.13</v>
      </c>
      <c r="G986" s="3" t="s">
        <v>1037</v>
      </c>
    </row>
    <row r="987" spans="1:7" x14ac:dyDescent="0.2">
      <c r="A987" s="3" t="s">
        <v>228</v>
      </c>
      <c r="B987" s="13">
        <v>49.4</v>
      </c>
      <c r="C987" s="13">
        <v>6.1</v>
      </c>
      <c r="D987" s="13">
        <v>43.6</v>
      </c>
      <c r="E987" s="13">
        <v>0.7</v>
      </c>
      <c r="F987" s="13">
        <v>0.17</v>
      </c>
      <c r="G987" s="3" t="s">
        <v>1037</v>
      </c>
    </row>
    <row r="988" spans="1:7" x14ac:dyDescent="0.2">
      <c r="A988" s="3" t="s">
        <v>40</v>
      </c>
      <c r="B988" s="13">
        <v>50.6</v>
      </c>
      <c r="C988" s="13">
        <v>6.4</v>
      </c>
      <c r="D988" s="13">
        <v>41.7</v>
      </c>
      <c r="E988" s="13">
        <v>1.2</v>
      </c>
      <c r="F988" s="13">
        <v>7.0000000000000007E-2</v>
      </c>
      <c r="G988" s="3" t="s">
        <v>1037</v>
      </c>
    </row>
    <row r="989" spans="1:7" x14ac:dyDescent="0.2">
      <c r="A989" s="3" t="s">
        <v>675</v>
      </c>
      <c r="B989" s="13">
        <v>50.3</v>
      </c>
      <c r="C989" s="13">
        <v>6.2</v>
      </c>
      <c r="D989" s="13">
        <v>42.5</v>
      </c>
      <c r="E989" s="13">
        <v>1</v>
      </c>
      <c r="F989" s="13">
        <v>0.05</v>
      </c>
      <c r="G989" s="3" t="s">
        <v>1037</v>
      </c>
    </row>
    <row r="990" spans="1:7" x14ac:dyDescent="0.2">
      <c r="A990" s="3" t="s">
        <v>84</v>
      </c>
      <c r="B990" s="13">
        <v>51.1</v>
      </c>
      <c r="C990" s="13">
        <v>5.6</v>
      </c>
      <c r="D990" s="13">
        <v>43.1</v>
      </c>
      <c r="E990" s="13">
        <v>0.1</v>
      </c>
      <c r="F990" s="13">
        <v>0.1</v>
      </c>
      <c r="G990" s="3" t="s">
        <v>1037</v>
      </c>
    </row>
    <row r="991" spans="1:7" x14ac:dyDescent="0.2">
      <c r="A991" s="3" t="s">
        <v>1062</v>
      </c>
      <c r="B991" s="13">
        <v>45.4</v>
      </c>
      <c r="C991" s="13">
        <v>4.9000000000000004</v>
      </c>
      <c r="D991" s="13">
        <v>48.3</v>
      </c>
      <c r="E991" s="13">
        <v>1.1000000000000001</v>
      </c>
      <c r="F991" s="13">
        <v>0.35</v>
      </c>
      <c r="G991" s="3" t="s">
        <v>1037</v>
      </c>
    </row>
    <row r="992" spans="1:7" x14ac:dyDescent="0.2">
      <c r="A992" s="3" t="s">
        <v>1063</v>
      </c>
      <c r="B992" s="13">
        <v>50.4</v>
      </c>
      <c r="C992" s="13">
        <v>8.4</v>
      </c>
      <c r="D992" s="13">
        <v>39.799999999999997</v>
      </c>
      <c r="E992" s="13">
        <v>1.4</v>
      </c>
      <c r="F992" s="13">
        <v>0.01</v>
      </c>
      <c r="G992" s="3" t="s">
        <v>1037</v>
      </c>
    </row>
    <row r="993" spans="1:7" x14ac:dyDescent="0.2">
      <c r="A993" s="3" t="s">
        <v>1015</v>
      </c>
      <c r="B993" s="13">
        <v>54</v>
      </c>
      <c r="C993" s="13">
        <v>6.1</v>
      </c>
      <c r="D993" s="13">
        <v>37.4</v>
      </c>
      <c r="E993" s="13">
        <v>2.4</v>
      </c>
      <c r="F993" s="13">
        <v>0.15</v>
      </c>
      <c r="G993" s="3" t="s">
        <v>1037</v>
      </c>
    </row>
    <row r="994" spans="1:7" x14ac:dyDescent="0.2">
      <c r="A994" s="3" t="s">
        <v>1064</v>
      </c>
      <c r="B994" s="13">
        <v>50.9</v>
      </c>
      <c r="C994" s="13">
        <v>7.5</v>
      </c>
      <c r="D994" s="13">
        <v>40.4</v>
      </c>
      <c r="E994" s="13">
        <v>1.2</v>
      </c>
      <c r="F994" s="13">
        <v>0.02</v>
      </c>
      <c r="G994" s="3" t="s">
        <v>1037</v>
      </c>
    </row>
    <row r="995" spans="1:7" x14ac:dyDescent="0.2">
      <c r="A995" s="3" t="s">
        <v>1065</v>
      </c>
      <c r="B995" s="13">
        <v>51.5</v>
      </c>
      <c r="C995" s="13">
        <v>5.5</v>
      </c>
      <c r="D995" s="13">
        <v>41.6</v>
      </c>
      <c r="E995" s="13">
        <v>1.4</v>
      </c>
      <c r="F995" s="13">
        <v>0.04</v>
      </c>
      <c r="G995" s="3" t="s">
        <v>1037</v>
      </c>
    </row>
    <row r="996" spans="1:7" x14ac:dyDescent="0.2">
      <c r="A996" s="3" t="s">
        <v>1066</v>
      </c>
      <c r="B996" s="13">
        <v>45.8</v>
      </c>
      <c r="C996" s="13">
        <v>9.1999999999999993</v>
      </c>
      <c r="D996" s="13">
        <v>44.4</v>
      </c>
      <c r="E996" s="13">
        <v>0.4</v>
      </c>
      <c r="F996" s="13">
        <v>0.2</v>
      </c>
      <c r="G996" s="3" t="s">
        <v>1037</v>
      </c>
    </row>
    <row r="997" spans="1:7" x14ac:dyDescent="0.2">
      <c r="A997" s="3" t="s">
        <v>1067</v>
      </c>
      <c r="B997" s="13">
        <v>50</v>
      </c>
      <c r="C997" s="13">
        <v>6.2</v>
      </c>
      <c r="D997" s="13">
        <v>42.1</v>
      </c>
      <c r="E997" s="13">
        <v>1.6</v>
      </c>
      <c r="F997" s="13">
        <v>0.05</v>
      </c>
      <c r="G997" s="3" t="s">
        <v>1037</v>
      </c>
    </row>
    <row r="998" spans="1:7" x14ac:dyDescent="0.2">
      <c r="A998" s="3" t="s">
        <v>683</v>
      </c>
      <c r="B998" s="13">
        <v>52.8</v>
      </c>
      <c r="C998" s="13">
        <v>6.6</v>
      </c>
      <c r="D998" s="13">
        <v>39.4</v>
      </c>
      <c r="E998" s="13">
        <v>1.1000000000000001</v>
      </c>
      <c r="F998" s="13">
        <v>7.0000000000000007E-2</v>
      </c>
      <c r="G998" s="3" t="s">
        <v>1037</v>
      </c>
    </row>
    <row r="999" spans="1:7" x14ac:dyDescent="0.2">
      <c r="A999" s="3" t="s">
        <v>684</v>
      </c>
      <c r="B999" s="13">
        <v>58.4</v>
      </c>
      <c r="C999" s="13">
        <v>5.8</v>
      </c>
      <c r="D999" s="13">
        <v>34.200000000000003</v>
      </c>
      <c r="E999" s="13">
        <v>1.4</v>
      </c>
      <c r="F999" s="13">
        <v>0.23</v>
      </c>
      <c r="G999" s="3" t="s">
        <v>1037</v>
      </c>
    </row>
    <row r="1000" spans="1:7" x14ac:dyDescent="0.2">
      <c r="A1000" s="3" t="s">
        <v>1068</v>
      </c>
      <c r="B1000" s="13">
        <v>51.5</v>
      </c>
      <c r="C1000" s="13">
        <v>6.6</v>
      </c>
      <c r="D1000" s="13">
        <v>40.1</v>
      </c>
      <c r="E1000" s="13">
        <v>1.5</v>
      </c>
      <c r="F1000" s="13">
        <v>0.3</v>
      </c>
      <c r="G1000" s="3" t="s">
        <v>1037</v>
      </c>
    </row>
    <row r="1001" spans="1:7" x14ac:dyDescent="0.2">
      <c r="A1001" s="3" t="s">
        <v>159</v>
      </c>
      <c r="B1001" s="13">
        <v>51</v>
      </c>
      <c r="C1001" s="13">
        <v>6.5</v>
      </c>
      <c r="D1001" s="13">
        <v>39.5</v>
      </c>
      <c r="E1001" s="13">
        <v>2.7</v>
      </c>
      <c r="F1001" s="13">
        <v>0.27</v>
      </c>
      <c r="G1001" s="3" t="s">
        <v>1037</v>
      </c>
    </row>
    <row r="1002" spans="1:7" x14ac:dyDescent="0.2">
      <c r="A1002" s="3" t="s">
        <v>169</v>
      </c>
      <c r="B1002" s="13">
        <v>42.2</v>
      </c>
      <c r="C1002" s="13">
        <v>5</v>
      </c>
      <c r="D1002" s="13">
        <v>49</v>
      </c>
      <c r="E1002" s="13">
        <v>3.2</v>
      </c>
      <c r="F1002" s="13">
        <v>0.56999999999999995</v>
      </c>
      <c r="G1002" s="3" t="s">
        <v>1037</v>
      </c>
    </row>
    <row r="1003" spans="1:7" x14ac:dyDescent="0.2">
      <c r="A1003" s="3" t="s">
        <v>1069</v>
      </c>
      <c r="B1003" s="13">
        <v>45.7</v>
      </c>
      <c r="C1003" s="13">
        <v>3.2</v>
      </c>
      <c r="D1003" s="13">
        <v>47.1</v>
      </c>
      <c r="E1003" s="13">
        <v>3.4</v>
      </c>
      <c r="F1003" s="13">
        <v>0.6</v>
      </c>
      <c r="G1003" s="3" t="s">
        <v>1037</v>
      </c>
    </row>
    <row r="1004" spans="1:7" x14ac:dyDescent="0.2">
      <c r="A1004" s="3" t="s">
        <v>692</v>
      </c>
      <c r="B1004" s="13">
        <v>50.9</v>
      </c>
      <c r="C1004" s="13">
        <v>6.4</v>
      </c>
      <c r="D1004" s="13">
        <v>41.8</v>
      </c>
      <c r="E1004" s="13">
        <v>0.7</v>
      </c>
      <c r="F1004" s="13">
        <v>0.22</v>
      </c>
      <c r="G1004" s="3" t="s">
        <v>1037</v>
      </c>
    </row>
    <row r="1005" spans="1:7" x14ac:dyDescent="0.2">
      <c r="A1005" s="3" t="s">
        <v>709</v>
      </c>
      <c r="B1005" s="13">
        <v>49.9</v>
      </c>
      <c r="C1005" s="13">
        <v>6.7</v>
      </c>
      <c r="D1005" s="13">
        <v>42.4</v>
      </c>
      <c r="E1005" s="13">
        <v>0.9</v>
      </c>
      <c r="F1005" s="13">
        <v>0.08</v>
      </c>
      <c r="G1005" s="3" t="s">
        <v>1037</v>
      </c>
    </row>
    <row r="1006" spans="1:7" x14ac:dyDescent="0.2">
      <c r="A1006" s="3" t="s">
        <v>1022</v>
      </c>
      <c r="B1006" s="13">
        <v>49.3</v>
      </c>
      <c r="C1006" s="13">
        <v>6.1</v>
      </c>
      <c r="D1006" s="13">
        <v>43.7</v>
      </c>
      <c r="E1006" s="13">
        <v>0.8</v>
      </c>
      <c r="F1006" s="13">
        <v>0.08</v>
      </c>
      <c r="G1006" s="3" t="s">
        <v>1037</v>
      </c>
    </row>
    <row r="1007" spans="1:7" x14ac:dyDescent="0.2">
      <c r="A1007" s="3" t="s">
        <v>1070</v>
      </c>
      <c r="B1007" s="13">
        <v>45.4</v>
      </c>
      <c r="C1007" s="13">
        <v>6.7</v>
      </c>
      <c r="D1007" s="13">
        <v>46.9</v>
      </c>
      <c r="E1007" s="13">
        <v>0.9</v>
      </c>
      <c r="F1007" s="13">
        <v>0.1</v>
      </c>
      <c r="G1007" s="3" t="s">
        <v>1037</v>
      </c>
    </row>
    <row r="1008" spans="1:7" x14ac:dyDescent="0.2">
      <c r="A1008" s="3" t="s">
        <v>1023</v>
      </c>
      <c r="B1008" s="13">
        <v>49.8</v>
      </c>
      <c r="C1008" s="13">
        <v>6</v>
      </c>
      <c r="D1008" s="13">
        <v>43.9</v>
      </c>
      <c r="E1008" s="13">
        <v>0.2</v>
      </c>
      <c r="F1008" s="13">
        <v>0.06</v>
      </c>
      <c r="G1008" s="3" t="s">
        <v>1037</v>
      </c>
    </row>
    <row r="1009" spans="1:7" x14ac:dyDescent="0.2">
      <c r="A1009" s="3" t="s">
        <v>1071</v>
      </c>
      <c r="B1009" s="13">
        <v>50.4</v>
      </c>
      <c r="C1009" s="13">
        <v>5.5</v>
      </c>
      <c r="D1009" s="13">
        <v>43</v>
      </c>
      <c r="E1009" s="13">
        <v>1.1000000000000001</v>
      </c>
      <c r="F1009" s="13">
        <v>0.03</v>
      </c>
      <c r="G1009" s="3" t="s">
        <v>1037</v>
      </c>
    </row>
    <row r="1010" spans="1:7" x14ac:dyDescent="0.2">
      <c r="A1010" s="3" t="s">
        <v>1072</v>
      </c>
      <c r="B1010" s="13">
        <v>54.9</v>
      </c>
      <c r="C1010" s="13">
        <v>6.7</v>
      </c>
      <c r="D1010" s="13">
        <v>36.9</v>
      </c>
      <c r="E1010" s="13">
        <v>1.4</v>
      </c>
      <c r="F1010" s="13">
        <v>0.11</v>
      </c>
      <c r="G1010" s="3" t="s">
        <v>1037</v>
      </c>
    </row>
    <row r="1011" spans="1:7" x14ac:dyDescent="0.2">
      <c r="A1011" s="3" t="s">
        <v>1073</v>
      </c>
      <c r="B1011" s="13">
        <v>55.1</v>
      </c>
      <c r="C1011" s="13">
        <v>6.7</v>
      </c>
      <c r="D1011" s="13">
        <v>36.5</v>
      </c>
      <c r="E1011" s="13">
        <v>1.6</v>
      </c>
      <c r="F1011" s="13">
        <v>0.12</v>
      </c>
      <c r="G1011" s="3" t="s">
        <v>1037</v>
      </c>
    </row>
    <row r="1012" spans="1:7" x14ac:dyDescent="0.2">
      <c r="A1012" s="3" t="s">
        <v>1074</v>
      </c>
      <c r="B1012" s="13">
        <v>49.9</v>
      </c>
      <c r="C1012" s="13">
        <v>6.2</v>
      </c>
      <c r="D1012" s="13">
        <v>42.4</v>
      </c>
      <c r="E1012" s="13">
        <v>1.4</v>
      </c>
      <c r="F1012" s="13">
        <v>0.09</v>
      </c>
      <c r="G1012" s="3" t="s">
        <v>1037</v>
      </c>
    </row>
    <row r="1013" spans="1:7" x14ac:dyDescent="0.2">
      <c r="A1013" s="3" t="s">
        <v>1075</v>
      </c>
      <c r="B1013" s="13">
        <v>56.7</v>
      </c>
      <c r="C1013" s="13">
        <v>6.6</v>
      </c>
      <c r="D1013" s="13">
        <v>33.1</v>
      </c>
      <c r="E1013" s="13">
        <v>2.7</v>
      </c>
      <c r="F1013" s="13">
        <v>0.85</v>
      </c>
      <c r="G1013" s="3" t="s">
        <v>1037</v>
      </c>
    </row>
    <row r="1014" spans="1:7" x14ac:dyDescent="0.2">
      <c r="A1014" s="3" t="s">
        <v>1076</v>
      </c>
      <c r="B1014" s="13">
        <v>52.4</v>
      </c>
      <c r="C1014" s="13">
        <v>6</v>
      </c>
      <c r="D1014" s="13">
        <v>41.2</v>
      </c>
      <c r="E1014" s="13">
        <v>0.4</v>
      </c>
      <c r="F1014" s="13">
        <v>0.04</v>
      </c>
      <c r="G1014" s="3" t="s">
        <v>1037</v>
      </c>
    </row>
    <row r="1015" spans="1:7" x14ac:dyDescent="0.2">
      <c r="A1015" s="3" t="s">
        <v>1077</v>
      </c>
      <c r="B1015" s="13">
        <v>50.9</v>
      </c>
      <c r="C1015" s="13">
        <v>5.9</v>
      </c>
      <c r="D1015" s="13">
        <v>42.5</v>
      </c>
      <c r="E1015" s="13">
        <v>0.6</v>
      </c>
      <c r="F1015" s="13">
        <v>0.08</v>
      </c>
      <c r="G1015" s="3" t="s">
        <v>1037</v>
      </c>
    </row>
    <row r="1016" spans="1:7" x14ac:dyDescent="0.2">
      <c r="A1016" s="3" t="s">
        <v>1078</v>
      </c>
      <c r="B1016" s="13">
        <v>51.7</v>
      </c>
      <c r="C1016" s="13">
        <v>6.3</v>
      </c>
      <c r="D1016" s="13">
        <v>41.5</v>
      </c>
      <c r="E1016" s="13">
        <v>0.4</v>
      </c>
      <c r="F1016" s="13">
        <v>0.13</v>
      </c>
      <c r="G1016" s="3" t="s">
        <v>1037</v>
      </c>
    </row>
    <row r="1017" spans="1:7" x14ac:dyDescent="0.2">
      <c r="A1017" s="3" t="s">
        <v>1080</v>
      </c>
      <c r="B1017" s="13">
        <v>55.9</v>
      </c>
      <c r="C1017" s="13">
        <v>8.1999999999999993</v>
      </c>
      <c r="D1017" s="13">
        <v>34.5</v>
      </c>
      <c r="E1017" s="13">
        <v>1.4</v>
      </c>
      <c r="F1017" s="13">
        <v>0.05</v>
      </c>
      <c r="G1017" s="3" t="s">
        <v>1079</v>
      </c>
    </row>
    <row r="1018" spans="1:7" x14ac:dyDescent="0.2">
      <c r="A1018" s="3" t="s">
        <v>87</v>
      </c>
      <c r="B1018" s="13">
        <v>47.43</v>
      </c>
      <c r="C1018" s="13">
        <v>6.72</v>
      </c>
      <c r="D1018" s="13">
        <v>44.75</v>
      </c>
      <c r="E1018" s="13">
        <v>0.86</v>
      </c>
      <c r="F1018" s="13">
        <v>0.25</v>
      </c>
      <c r="G1018" s="3" t="s">
        <v>455</v>
      </c>
    </row>
    <row r="1019" spans="1:7" x14ac:dyDescent="0.2">
      <c r="A1019" s="3" t="s">
        <v>208</v>
      </c>
      <c r="B1019" s="13">
        <v>45.29</v>
      </c>
      <c r="C1019" s="13">
        <v>5.71</v>
      </c>
      <c r="D1019" s="13">
        <v>48.11</v>
      </c>
      <c r="E1019" s="13">
        <v>0.63</v>
      </c>
      <c r="F1019" s="13">
        <v>0.11</v>
      </c>
      <c r="G1019" s="3" t="s">
        <v>1081</v>
      </c>
    </row>
    <row r="1020" spans="1:7" x14ac:dyDescent="0.2">
      <c r="A1020" s="3" t="s">
        <v>86</v>
      </c>
      <c r="B1020" s="13">
        <v>48.6</v>
      </c>
      <c r="C1020" s="13">
        <v>6.48</v>
      </c>
      <c r="D1020" s="13">
        <v>43.15</v>
      </c>
      <c r="E1020" s="13">
        <v>1.56</v>
      </c>
      <c r="F1020" s="13">
        <v>0.2</v>
      </c>
      <c r="G1020" s="3" t="s">
        <v>1081</v>
      </c>
    </row>
    <row r="1021" spans="1:7" x14ac:dyDescent="0.2">
      <c r="A1021" s="3" t="s">
        <v>193</v>
      </c>
      <c r="B1021" s="13">
        <v>45.93</v>
      </c>
      <c r="C1021" s="13">
        <v>6.2</v>
      </c>
      <c r="D1021" s="13">
        <v>46.58</v>
      </c>
      <c r="E1021" s="13">
        <v>1.1399999999999999</v>
      </c>
      <c r="F1021" s="13">
        <v>0.16</v>
      </c>
      <c r="G1021" s="3" t="s">
        <v>1081</v>
      </c>
    </row>
    <row r="1022" spans="1:7" x14ac:dyDescent="0.2">
      <c r="A1022" s="3" t="s">
        <v>1083</v>
      </c>
      <c r="B1022" s="13">
        <v>43.59</v>
      </c>
      <c r="C1022" s="13">
        <v>5.56</v>
      </c>
      <c r="D1022" s="13">
        <v>46.16</v>
      </c>
      <c r="E1022" s="13">
        <v>4.6900000000000004</v>
      </c>
      <c r="F1022" s="13">
        <v>0</v>
      </c>
      <c r="G1022" s="11" t="s">
        <v>1082</v>
      </c>
    </row>
    <row r="1023" spans="1:7" x14ac:dyDescent="0.2">
      <c r="A1023" s="3" t="s">
        <v>1085</v>
      </c>
      <c r="B1023" s="13">
        <v>53</v>
      </c>
      <c r="C1023" s="13">
        <v>6.75</v>
      </c>
      <c r="D1023" s="13">
        <v>37.4</v>
      </c>
      <c r="E1023" s="13">
        <v>2.25</v>
      </c>
      <c r="F1023" s="13">
        <v>0.6</v>
      </c>
      <c r="G1023" s="3" t="s">
        <v>1084</v>
      </c>
    </row>
    <row r="1024" spans="1:7" x14ac:dyDescent="0.2">
      <c r="A1024" s="3" t="s">
        <v>1087</v>
      </c>
      <c r="B1024" s="13">
        <v>44.51</v>
      </c>
      <c r="C1024" s="13">
        <v>5.32</v>
      </c>
      <c r="D1024" s="13">
        <v>49.34</v>
      </c>
      <c r="E1024" s="13">
        <v>0.6</v>
      </c>
      <c r="F1024" s="13">
        <v>0.23</v>
      </c>
      <c r="G1024" s="3" t="s">
        <v>1086</v>
      </c>
    </row>
    <row r="1025" spans="1:7" x14ac:dyDescent="0.2">
      <c r="A1025" s="3" t="s">
        <v>1088</v>
      </c>
      <c r="B1025" s="13">
        <v>40.770000000000003</v>
      </c>
      <c r="C1025" s="13">
        <v>6.14</v>
      </c>
      <c r="D1025" s="13">
        <v>51.83</v>
      </c>
      <c r="E1025" s="13">
        <v>0.94</v>
      </c>
      <c r="F1025" s="13">
        <v>0.31</v>
      </c>
      <c r="G1025" s="3" t="s">
        <v>1086</v>
      </c>
    </row>
    <row r="1026" spans="1:7" x14ac:dyDescent="0.2">
      <c r="A1026" s="3" t="s">
        <v>1088</v>
      </c>
      <c r="B1026" s="13">
        <v>42.21</v>
      </c>
      <c r="C1026" s="13">
        <v>5.69</v>
      </c>
      <c r="D1026" s="13">
        <v>50.62</v>
      </c>
      <c r="E1026" s="13">
        <v>1.01</v>
      </c>
      <c r="F1026" s="46">
        <v>0.46</v>
      </c>
      <c r="G1026" s="3" t="s">
        <v>1086</v>
      </c>
    </row>
    <row r="1027" spans="1:7" x14ac:dyDescent="0.2">
      <c r="A1027" s="3" t="s">
        <v>1089</v>
      </c>
      <c r="B1027" s="13">
        <v>41.29</v>
      </c>
      <c r="C1027" s="13">
        <v>6.46</v>
      </c>
      <c r="D1027" s="13">
        <v>50.61</v>
      </c>
      <c r="E1027" s="13">
        <v>1.33</v>
      </c>
      <c r="F1027" s="13">
        <v>0.32</v>
      </c>
      <c r="G1027" s="3" t="s">
        <v>1086</v>
      </c>
    </row>
    <row r="1028" spans="1:7" x14ac:dyDescent="0.2">
      <c r="A1028" s="3" t="s">
        <v>1090</v>
      </c>
      <c r="B1028" s="13">
        <v>44.35</v>
      </c>
      <c r="C1028" s="13">
        <v>5.25</v>
      </c>
      <c r="D1028" s="13">
        <v>49.26</v>
      </c>
      <c r="E1028" s="13">
        <v>0.92</v>
      </c>
      <c r="F1028" s="13">
        <v>0.22</v>
      </c>
      <c r="G1028" s="3" t="s">
        <v>1086</v>
      </c>
    </row>
    <row r="1029" spans="1:7" x14ac:dyDescent="0.2">
      <c r="A1029" s="3" t="s">
        <v>1091</v>
      </c>
      <c r="B1029" s="13">
        <v>40.06</v>
      </c>
      <c r="C1029" s="13">
        <v>5.03</v>
      </c>
      <c r="D1029" s="13">
        <v>53.95</v>
      </c>
      <c r="E1029" s="13">
        <v>0.76</v>
      </c>
      <c r="F1029" s="13">
        <v>0.2</v>
      </c>
      <c r="G1029" s="3" t="s">
        <v>1086</v>
      </c>
    </row>
    <row r="1030" spans="1:7" x14ac:dyDescent="0.2">
      <c r="A1030" s="3" t="s">
        <v>1092</v>
      </c>
      <c r="B1030" s="13">
        <v>48.42</v>
      </c>
      <c r="C1030" s="13">
        <v>5.22</v>
      </c>
      <c r="D1030" s="13">
        <v>45.24</v>
      </c>
      <c r="E1030" s="13">
        <v>0.49</v>
      </c>
      <c r="F1030" s="46">
        <v>0.62</v>
      </c>
      <c r="G1030" s="3" t="s">
        <v>1086</v>
      </c>
    </row>
    <row r="1031" spans="1:7" x14ac:dyDescent="0.2">
      <c r="A1031" s="3" t="s">
        <v>1093</v>
      </c>
      <c r="B1031" s="13">
        <v>39.729999999999997</v>
      </c>
      <c r="C1031" s="13">
        <v>5.37</v>
      </c>
      <c r="D1031" s="13">
        <v>53.9</v>
      </c>
      <c r="E1031" s="13">
        <v>0.83</v>
      </c>
      <c r="F1031" s="13">
        <v>0.17</v>
      </c>
      <c r="G1031" s="3" t="s">
        <v>1086</v>
      </c>
    </row>
    <row r="1032" spans="1:7" x14ac:dyDescent="0.2">
      <c r="A1032" s="3" t="s">
        <v>1093</v>
      </c>
      <c r="B1032" s="13">
        <v>40.520000000000003</v>
      </c>
      <c r="C1032" s="13">
        <v>6.07</v>
      </c>
      <c r="D1032" s="13">
        <v>52.22</v>
      </c>
      <c r="E1032" s="13">
        <v>0.99</v>
      </c>
      <c r="F1032" s="13">
        <v>0.2</v>
      </c>
      <c r="G1032" s="3" t="s">
        <v>1086</v>
      </c>
    </row>
    <row r="1033" spans="1:7" x14ac:dyDescent="0.2">
      <c r="A1033" s="3" t="s">
        <v>1094</v>
      </c>
      <c r="B1033" s="13">
        <v>44.79</v>
      </c>
      <c r="C1033" s="13">
        <v>6.47</v>
      </c>
      <c r="D1033" s="13">
        <v>45.16</v>
      </c>
      <c r="E1033" s="13">
        <v>2.86</v>
      </c>
      <c r="F1033" s="13">
        <v>0.72</v>
      </c>
      <c r="G1033" s="3" t="s">
        <v>1086</v>
      </c>
    </row>
    <row r="1034" spans="1:7" x14ac:dyDescent="0.2">
      <c r="A1034" s="2" t="s">
        <v>236</v>
      </c>
      <c r="B1034" s="13">
        <v>41.36</v>
      </c>
      <c r="C1034" s="13">
        <v>5.34</v>
      </c>
      <c r="D1034" s="13">
        <v>52.44</v>
      </c>
      <c r="E1034" s="13">
        <v>0.67</v>
      </c>
      <c r="F1034" s="13">
        <v>0.19</v>
      </c>
      <c r="G1034" s="3" t="s">
        <v>1086</v>
      </c>
    </row>
    <row r="1035" spans="1:7" x14ac:dyDescent="0.2">
      <c r="A1035" s="3" t="s">
        <v>1095</v>
      </c>
      <c r="B1035" s="13">
        <v>40.35</v>
      </c>
      <c r="C1035" s="13">
        <v>6.38</v>
      </c>
      <c r="D1035" s="13">
        <v>52.29</v>
      </c>
      <c r="E1035" s="13">
        <v>0.77</v>
      </c>
      <c r="F1035" s="13">
        <v>0.21</v>
      </c>
      <c r="G1035" s="3" t="s">
        <v>1086</v>
      </c>
    </row>
    <row r="1036" spans="1:7" x14ac:dyDescent="0.2">
      <c r="A1036" s="3" t="s">
        <v>1096</v>
      </c>
      <c r="B1036" s="13">
        <v>43.65</v>
      </c>
      <c r="C1036" s="13">
        <v>5.95</v>
      </c>
      <c r="D1036" s="13">
        <v>49.93</v>
      </c>
      <c r="E1036" s="13">
        <v>0.24</v>
      </c>
      <c r="F1036" s="13">
        <v>0.24</v>
      </c>
      <c r="G1036" s="3" t="s">
        <v>1086</v>
      </c>
    </row>
    <row r="1037" spans="1:7" x14ac:dyDescent="0.2">
      <c r="A1037" s="3" t="s">
        <v>288</v>
      </c>
      <c r="B1037" s="13">
        <v>42.91</v>
      </c>
      <c r="C1037" s="13">
        <v>6.28</v>
      </c>
      <c r="D1037" s="13">
        <v>49.65</v>
      </c>
      <c r="E1037" s="13">
        <v>0.85</v>
      </c>
      <c r="F1037" s="13">
        <v>0.32</v>
      </c>
      <c r="G1037" s="3" t="s">
        <v>1086</v>
      </c>
    </row>
    <row r="1038" spans="1:7" x14ac:dyDescent="0.2">
      <c r="A1038" s="3" t="s">
        <v>235</v>
      </c>
      <c r="B1038" s="13">
        <v>42.82</v>
      </c>
      <c r="C1038" s="13">
        <v>6.91</v>
      </c>
      <c r="D1038" s="13">
        <v>49.14</v>
      </c>
      <c r="E1038" s="13">
        <v>0.74</v>
      </c>
      <c r="F1038" s="13">
        <v>0.38</v>
      </c>
      <c r="G1038" s="3" t="s">
        <v>1086</v>
      </c>
    </row>
    <row r="1039" spans="1:7" x14ac:dyDescent="0.2">
      <c r="A1039" s="3" t="s">
        <v>287</v>
      </c>
      <c r="B1039" s="13">
        <v>39.15</v>
      </c>
      <c r="C1039" s="13">
        <v>6.45</v>
      </c>
      <c r="D1039" s="13">
        <v>53.63</v>
      </c>
      <c r="E1039" s="13">
        <v>0.43</v>
      </c>
      <c r="F1039" s="13">
        <v>0.33</v>
      </c>
      <c r="G1039" s="3" t="s">
        <v>1086</v>
      </c>
    </row>
    <row r="1040" spans="1:7" x14ac:dyDescent="0.2">
      <c r="A1040" s="3" t="s">
        <v>1097</v>
      </c>
      <c r="B1040" s="13">
        <v>43.58</v>
      </c>
      <c r="C1040" s="13">
        <v>6.23</v>
      </c>
      <c r="D1040" s="13">
        <v>48.55</v>
      </c>
      <c r="E1040" s="13">
        <v>1.17</v>
      </c>
      <c r="F1040" s="13">
        <v>0.47</v>
      </c>
      <c r="G1040" s="3" t="s">
        <v>1086</v>
      </c>
    </row>
    <row r="1041" spans="1:7" x14ac:dyDescent="0.2">
      <c r="A1041" s="3" t="s">
        <v>1098</v>
      </c>
      <c r="B1041" s="13">
        <v>56.04</v>
      </c>
      <c r="C1041" s="13">
        <v>8.68</v>
      </c>
      <c r="D1041" s="13">
        <v>32.39</v>
      </c>
      <c r="E1041" s="13">
        <v>2.5299999999999998</v>
      </c>
      <c r="F1041" s="13">
        <v>0.36</v>
      </c>
      <c r="G1041" s="3" t="s">
        <v>1086</v>
      </c>
    </row>
    <row r="1042" spans="1:7" x14ac:dyDescent="0.2">
      <c r="A1042" s="3" t="s">
        <v>285</v>
      </c>
      <c r="B1042" s="13">
        <v>41.17</v>
      </c>
      <c r="C1042" s="13">
        <v>6.39</v>
      </c>
      <c r="D1042" s="13">
        <v>51.21</v>
      </c>
      <c r="E1042" s="13">
        <v>0.93</v>
      </c>
      <c r="F1042" s="13">
        <v>0.3</v>
      </c>
      <c r="G1042" s="3" t="s">
        <v>1086</v>
      </c>
    </row>
    <row r="1043" spans="1:7" x14ac:dyDescent="0.2">
      <c r="A1043" s="3" t="s">
        <v>55</v>
      </c>
      <c r="B1043" s="13">
        <v>43.74</v>
      </c>
      <c r="C1043" s="13">
        <v>6.43</v>
      </c>
      <c r="D1043" s="13">
        <v>47.82</v>
      </c>
      <c r="E1043" s="13">
        <v>1.53</v>
      </c>
      <c r="F1043" s="13">
        <v>0.48</v>
      </c>
      <c r="G1043" s="3" t="s">
        <v>1086</v>
      </c>
    </row>
    <row r="1044" spans="1:7" x14ac:dyDescent="0.2">
      <c r="A1044" s="3"/>
      <c r="B1044" s="13"/>
      <c r="C1044" s="13"/>
      <c r="D1044" s="13"/>
      <c r="E1044" s="13"/>
      <c r="F1044" s="13"/>
      <c r="G1044" s="3"/>
    </row>
    <row r="1045" spans="1:7" x14ac:dyDescent="0.2">
      <c r="A1045" s="3"/>
      <c r="B1045" s="13"/>
      <c r="C1045" s="13"/>
      <c r="D1045" s="13"/>
      <c r="E1045" s="13"/>
      <c r="F1045" s="13"/>
      <c r="G1045" s="3"/>
    </row>
    <row r="1046" spans="1:7" x14ac:dyDescent="0.2">
      <c r="A1046" s="3"/>
      <c r="B1046" s="13"/>
      <c r="C1046" s="13"/>
      <c r="D1046" s="13"/>
      <c r="E1046" s="13"/>
      <c r="F1046" s="13"/>
      <c r="G1046" s="3"/>
    </row>
    <row r="1047" spans="1:7" x14ac:dyDescent="0.2">
      <c r="A1047" s="3"/>
      <c r="B1047" s="13"/>
      <c r="C1047" s="13"/>
      <c r="D1047" s="13"/>
      <c r="E1047" s="13"/>
      <c r="F1047" s="13"/>
      <c r="G1047" s="3"/>
    </row>
    <row r="1048" spans="1:7" x14ac:dyDescent="0.2">
      <c r="A1048" s="3"/>
      <c r="B1048" s="13"/>
      <c r="C1048" s="13"/>
      <c r="D1048" s="13"/>
      <c r="E1048" s="13"/>
      <c r="F1048" s="13"/>
      <c r="G1048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D523-E9CE-4841-99AC-DCE19057BAB5}">
  <dimension ref="A1:E926"/>
  <sheetViews>
    <sheetView topLeftCell="A885" zoomScale="120" zoomScaleNormal="120" workbookViewId="0">
      <selection activeCell="E918" sqref="E918"/>
    </sheetView>
  </sheetViews>
  <sheetFormatPr baseColWidth="10" defaultRowHeight="12.75" x14ac:dyDescent="0.2"/>
  <cols>
    <col min="1" max="1" width="27.28515625" style="1" bestFit="1" customWidth="1"/>
    <col min="2" max="2" width="7.7109375" style="46" bestFit="1" customWidth="1"/>
    <col min="3" max="3" width="5.5703125" style="46" bestFit="1" customWidth="1"/>
    <col min="4" max="4" width="5.140625" style="46" bestFit="1" customWidth="1"/>
    <col min="5" max="5" width="37.7109375" style="12" bestFit="1" customWidth="1"/>
    <col min="6" max="16384" width="11.42578125" style="1"/>
  </cols>
  <sheetData>
    <row r="1" spans="1:5" x14ac:dyDescent="0.2">
      <c r="A1" s="6" t="s">
        <v>38</v>
      </c>
      <c r="B1" s="15" t="s">
        <v>35</v>
      </c>
      <c r="C1" s="15" t="s">
        <v>36</v>
      </c>
      <c r="D1" s="15" t="s">
        <v>37</v>
      </c>
      <c r="E1" s="5" t="s">
        <v>786</v>
      </c>
    </row>
    <row r="2" spans="1:5" x14ac:dyDescent="0.2">
      <c r="A2" s="7" t="s">
        <v>39</v>
      </c>
      <c r="B2" s="14">
        <v>78.92</v>
      </c>
      <c r="C2" s="14">
        <v>15.81</v>
      </c>
      <c r="D2" s="14">
        <v>5.27</v>
      </c>
      <c r="E2" s="11" t="s">
        <v>632</v>
      </c>
    </row>
    <row r="3" spans="1:5" x14ac:dyDescent="0.2">
      <c r="A3" s="7" t="s">
        <v>39</v>
      </c>
      <c r="B3" s="14">
        <v>79.84</v>
      </c>
      <c r="C3" s="14">
        <v>14.94</v>
      </c>
      <c r="D3" s="14">
        <v>5.23</v>
      </c>
      <c r="E3" s="11" t="s">
        <v>632</v>
      </c>
    </row>
    <row r="4" spans="1:5" x14ac:dyDescent="0.2">
      <c r="A4" s="7" t="s">
        <v>28</v>
      </c>
      <c r="B4" s="14">
        <v>73.900000000000006</v>
      </c>
      <c r="C4" s="14">
        <v>16.7</v>
      </c>
      <c r="D4" s="14">
        <v>9.4</v>
      </c>
      <c r="E4" s="11" t="s">
        <v>632</v>
      </c>
    </row>
    <row r="5" spans="1:5" x14ac:dyDescent="0.2">
      <c r="A5" s="7" t="s">
        <v>633</v>
      </c>
      <c r="B5" s="14">
        <v>72.599999999999994</v>
      </c>
      <c r="C5" s="14">
        <v>20.149999999999999</v>
      </c>
      <c r="D5" s="14">
        <v>7.25</v>
      </c>
      <c r="E5" s="11" t="s">
        <v>632</v>
      </c>
    </row>
    <row r="6" spans="1:5" x14ac:dyDescent="0.2">
      <c r="A6" s="7" t="s">
        <v>634</v>
      </c>
      <c r="B6" s="14">
        <v>76.03</v>
      </c>
      <c r="C6" s="14">
        <v>17.45</v>
      </c>
      <c r="D6" s="14">
        <v>6.52</v>
      </c>
      <c r="E6" s="11" t="s">
        <v>632</v>
      </c>
    </row>
    <row r="7" spans="1:5" x14ac:dyDescent="0.2">
      <c r="A7" s="7" t="s">
        <v>553</v>
      </c>
      <c r="B7" s="14">
        <v>67.3</v>
      </c>
      <c r="C7" s="14">
        <v>15.1</v>
      </c>
      <c r="D7" s="14">
        <v>17.600000000000001</v>
      </c>
      <c r="E7" s="11" t="s">
        <v>632</v>
      </c>
    </row>
    <row r="8" spans="1:5" x14ac:dyDescent="0.2">
      <c r="A8" s="3" t="s">
        <v>92</v>
      </c>
      <c r="B8" s="14">
        <v>82.16</v>
      </c>
      <c r="C8" s="14">
        <v>8.48</v>
      </c>
      <c r="D8" s="14">
        <v>9.36</v>
      </c>
      <c r="E8" s="11" t="s">
        <v>632</v>
      </c>
    </row>
    <row r="9" spans="1:5" x14ac:dyDescent="0.2">
      <c r="A9" s="3" t="s">
        <v>92</v>
      </c>
      <c r="B9" s="14">
        <v>83.41</v>
      </c>
      <c r="C9" s="14">
        <v>14.98</v>
      </c>
      <c r="D9" s="14">
        <v>1.61</v>
      </c>
      <c r="E9" s="11" t="s">
        <v>632</v>
      </c>
    </row>
    <row r="10" spans="1:5" x14ac:dyDescent="0.2">
      <c r="A10" s="3" t="s">
        <v>635</v>
      </c>
      <c r="B10" s="14">
        <v>68.87</v>
      </c>
      <c r="C10" s="14">
        <v>26.56</v>
      </c>
      <c r="D10" s="14">
        <v>4.57</v>
      </c>
      <c r="E10" s="11" t="s">
        <v>632</v>
      </c>
    </row>
    <row r="11" spans="1:5" x14ac:dyDescent="0.2">
      <c r="A11" s="3" t="s">
        <v>635</v>
      </c>
      <c r="B11" s="14">
        <v>73.290000000000006</v>
      </c>
      <c r="C11" s="14">
        <v>21.2</v>
      </c>
      <c r="D11" s="14">
        <v>5.51</v>
      </c>
      <c r="E11" s="11" t="s">
        <v>632</v>
      </c>
    </row>
    <row r="12" spans="1:5" x14ac:dyDescent="0.2">
      <c r="A12" s="3" t="s">
        <v>635</v>
      </c>
      <c r="B12" s="14">
        <v>62.9</v>
      </c>
      <c r="C12" s="14">
        <v>19.899999999999999</v>
      </c>
      <c r="D12" s="14">
        <v>17.2</v>
      </c>
      <c r="E12" s="11" t="s">
        <v>632</v>
      </c>
    </row>
    <row r="13" spans="1:5" x14ac:dyDescent="0.2">
      <c r="A13" s="7" t="s">
        <v>637</v>
      </c>
      <c r="B13" s="14">
        <v>78.599999999999994</v>
      </c>
      <c r="C13" s="14">
        <v>19.59</v>
      </c>
      <c r="D13" s="14">
        <v>1.81</v>
      </c>
      <c r="E13" s="11" t="s">
        <v>632</v>
      </c>
    </row>
    <row r="14" spans="1:5" x14ac:dyDescent="0.2">
      <c r="A14" s="3" t="s">
        <v>638</v>
      </c>
      <c r="B14" s="17">
        <v>78.8</v>
      </c>
      <c r="C14" s="14">
        <v>18.27</v>
      </c>
      <c r="D14" s="14">
        <v>2.93</v>
      </c>
      <c r="E14" s="11" t="s">
        <v>632</v>
      </c>
    </row>
    <row r="15" spans="1:5" x14ac:dyDescent="0.2">
      <c r="A15" s="3" t="s">
        <v>116</v>
      </c>
      <c r="B15" s="17">
        <v>80</v>
      </c>
      <c r="C15" s="14">
        <v>16.38</v>
      </c>
      <c r="D15" s="14">
        <v>3.62</v>
      </c>
      <c r="E15" s="11" t="s">
        <v>632</v>
      </c>
    </row>
    <row r="16" spans="1:5" x14ac:dyDescent="0.2">
      <c r="A16" s="3" t="s">
        <v>116</v>
      </c>
      <c r="B16" s="17">
        <v>74.3</v>
      </c>
      <c r="C16" s="14">
        <v>18.809999999999999</v>
      </c>
      <c r="D16" s="14">
        <v>6.89</v>
      </c>
      <c r="E16" s="11" t="s">
        <v>632</v>
      </c>
    </row>
    <row r="17" spans="1:5" x14ac:dyDescent="0.2">
      <c r="A17" s="3" t="s">
        <v>641</v>
      </c>
      <c r="B17" s="17">
        <v>76.5</v>
      </c>
      <c r="C17" s="14">
        <v>18.260000000000002</v>
      </c>
      <c r="D17" s="14">
        <v>5.24</v>
      </c>
      <c r="E17" s="11" t="s">
        <v>632</v>
      </c>
    </row>
    <row r="18" spans="1:5" x14ac:dyDescent="0.2">
      <c r="A18" s="3" t="s">
        <v>641</v>
      </c>
      <c r="B18" s="17">
        <v>76.400000000000006</v>
      </c>
      <c r="C18" s="14">
        <v>19.39</v>
      </c>
      <c r="D18" s="14">
        <v>4.21</v>
      </c>
      <c r="E18" s="11" t="s">
        <v>632</v>
      </c>
    </row>
    <row r="19" spans="1:5" x14ac:dyDescent="0.2">
      <c r="A19" s="3" t="s">
        <v>641</v>
      </c>
      <c r="B19" s="17">
        <v>76</v>
      </c>
      <c r="C19" s="14">
        <v>18.579999999999998</v>
      </c>
      <c r="D19" s="14">
        <v>5.42</v>
      </c>
      <c r="E19" s="11" t="s">
        <v>632</v>
      </c>
    </row>
    <row r="20" spans="1:5" x14ac:dyDescent="0.2">
      <c r="A20" s="3" t="s">
        <v>116</v>
      </c>
      <c r="B20" s="17">
        <v>72.599999999999994</v>
      </c>
      <c r="C20" s="14">
        <v>18.66</v>
      </c>
      <c r="D20" s="14">
        <v>8.74</v>
      </c>
      <c r="E20" s="11" t="s">
        <v>632</v>
      </c>
    </row>
    <row r="21" spans="1:5" x14ac:dyDescent="0.2">
      <c r="A21" s="3" t="s">
        <v>116</v>
      </c>
      <c r="B21" s="17">
        <v>74.3</v>
      </c>
      <c r="C21" s="14">
        <v>17.95</v>
      </c>
      <c r="D21" s="14">
        <v>7.75</v>
      </c>
      <c r="E21" s="11" t="s">
        <v>632</v>
      </c>
    </row>
    <row r="22" spans="1:5" x14ac:dyDescent="0.2">
      <c r="A22" s="3" t="s">
        <v>116</v>
      </c>
      <c r="B22" s="17">
        <v>75.2</v>
      </c>
      <c r="C22" s="14">
        <v>19.29</v>
      </c>
      <c r="D22" s="14">
        <v>5.51</v>
      </c>
      <c r="E22" s="11" t="s">
        <v>632</v>
      </c>
    </row>
    <row r="23" spans="1:5" x14ac:dyDescent="0.2">
      <c r="A23" s="3" t="s">
        <v>116</v>
      </c>
      <c r="B23" s="17">
        <v>74.5</v>
      </c>
      <c r="C23" s="14">
        <v>17.22</v>
      </c>
      <c r="D23" s="14">
        <v>8.2799999999999994</v>
      </c>
      <c r="E23" s="11" t="s">
        <v>632</v>
      </c>
    </row>
    <row r="24" spans="1:5" x14ac:dyDescent="0.2">
      <c r="A24" s="3" t="s">
        <v>644</v>
      </c>
      <c r="B24" s="17">
        <v>75.2</v>
      </c>
      <c r="C24" s="14">
        <v>17.739999999999998</v>
      </c>
      <c r="D24" s="14">
        <v>7.06</v>
      </c>
      <c r="E24" s="11" t="s">
        <v>632</v>
      </c>
    </row>
    <row r="25" spans="1:5" x14ac:dyDescent="0.2">
      <c r="A25" s="7" t="s">
        <v>116</v>
      </c>
      <c r="B25" s="14">
        <v>77.489999999999995</v>
      </c>
      <c r="C25" s="14">
        <v>18.72</v>
      </c>
      <c r="D25" s="14">
        <v>3.79</v>
      </c>
      <c r="E25" s="11" t="s">
        <v>632</v>
      </c>
    </row>
    <row r="26" spans="1:5" x14ac:dyDescent="0.2">
      <c r="A26" s="7" t="s">
        <v>117</v>
      </c>
      <c r="B26" s="14">
        <v>76.7</v>
      </c>
      <c r="C26" s="14">
        <v>18.23</v>
      </c>
      <c r="D26" s="14">
        <v>5.07</v>
      </c>
      <c r="E26" s="11" t="s">
        <v>632</v>
      </c>
    </row>
    <row r="27" spans="1:5" x14ac:dyDescent="0.2">
      <c r="A27" s="3" t="s">
        <v>122</v>
      </c>
      <c r="B27" s="17">
        <v>92.55</v>
      </c>
      <c r="C27" s="14">
        <v>6.55</v>
      </c>
      <c r="D27" s="14">
        <v>0.9</v>
      </c>
      <c r="E27" s="11" t="s">
        <v>632</v>
      </c>
    </row>
    <row r="28" spans="1:5" x14ac:dyDescent="0.2">
      <c r="A28" s="3" t="s">
        <v>122</v>
      </c>
      <c r="B28" s="17">
        <v>75.3</v>
      </c>
      <c r="C28" s="14">
        <v>19</v>
      </c>
      <c r="D28" s="14">
        <v>5.7</v>
      </c>
      <c r="E28" s="11" t="s">
        <v>632</v>
      </c>
    </row>
    <row r="29" spans="1:5" x14ac:dyDescent="0.2">
      <c r="A29" s="3" t="s">
        <v>646</v>
      </c>
      <c r="B29" s="17">
        <v>79.400000000000006</v>
      </c>
      <c r="C29" s="14">
        <v>16.97</v>
      </c>
      <c r="D29" s="14">
        <v>3.63</v>
      </c>
      <c r="E29" s="11" t="s">
        <v>632</v>
      </c>
    </row>
    <row r="30" spans="1:5" x14ac:dyDescent="0.2">
      <c r="A30" s="3" t="s">
        <v>32</v>
      </c>
      <c r="B30" s="17">
        <v>86.5</v>
      </c>
      <c r="C30" s="14">
        <v>10.09</v>
      </c>
      <c r="D30" s="14">
        <v>3.41</v>
      </c>
      <c r="E30" s="11" t="s">
        <v>632</v>
      </c>
    </row>
    <row r="31" spans="1:5" x14ac:dyDescent="0.2">
      <c r="A31" s="3" t="s">
        <v>32</v>
      </c>
      <c r="B31" s="17">
        <v>91.7</v>
      </c>
      <c r="C31" s="14">
        <v>5.57</v>
      </c>
      <c r="D31" s="14">
        <v>2.73</v>
      </c>
      <c r="E31" s="11" t="s">
        <v>632</v>
      </c>
    </row>
    <row r="32" spans="1:5" x14ac:dyDescent="0.2">
      <c r="A32" s="3" t="s">
        <v>32</v>
      </c>
      <c r="B32" s="17">
        <v>71.819999999999993</v>
      </c>
      <c r="C32" s="14">
        <v>25.4</v>
      </c>
      <c r="D32" s="14">
        <v>2.78</v>
      </c>
      <c r="E32" s="11" t="s">
        <v>632</v>
      </c>
    </row>
    <row r="33" spans="1:5" x14ac:dyDescent="0.2">
      <c r="A33" s="3" t="s">
        <v>647</v>
      </c>
      <c r="B33" s="17">
        <v>74.8</v>
      </c>
      <c r="C33" s="14">
        <v>20.41</v>
      </c>
      <c r="D33" s="14">
        <v>4.79</v>
      </c>
      <c r="E33" s="11" t="s">
        <v>632</v>
      </c>
    </row>
    <row r="34" spans="1:5" x14ac:dyDescent="0.2">
      <c r="A34" s="3" t="s">
        <v>647</v>
      </c>
      <c r="B34" s="17">
        <v>74.5</v>
      </c>
      <c r="C34" s="14">
        <v>20.8</v>
      </c>
      <c r="D34" s="14">
        <v>4.7</v>
      </c>
      <c r="E34" s="11" t="s">
        <v>632</v>
      </c>
    </row>
    <row r="35" spans="1:5" x14ac:dyDescent="0.2">
      <c r="A35" s="3" t="s">
        <v>647</v>
      </c>
      <c r="B35" s="17">
        <v>81.7</v>
      </c>
      <c r="C35" s="14">
        <v>16.2</v>
      </c>
      <c r="D35" s="14">
        <v>2.1</v>
      </c>
      <c r="E35" s="11" t="s">
        <v>632</v>
      </c>
    </row>
    <row r="36" spans="1:5" x14ac:dyDescent="0.2">
      <c r="A36" s="3" t="s">
        <v>648</v>
      </c>
      <c r="B36" s="17">
        <v>75.3</v>
      </c>
      <c r="C36" s="14">
        <v>19.690000000000001</v>
      </c>
      <c r="D36" s="14">
        <v>5.01</v>
      </c>
      <c r="E36" s="11" t="s">
        <v>632</v>
      </c>
    </row>
    <row r="37" spans="1:5" x14ac:dyDescent="0.2">
      <c r="A37" s="3" t="s">
        <v>648</v>
      </c>
      <c r="B37" s="17">
        <v>76.7</v>
      </c>
      <c r="C37" s="14">
        <v>20.170000000000002</v>
      </c>
      <c r="D37" s="14">
        <v>3.13</v>
      </c>
      <c r="E37" s="11" t="s">
        <v>632</v>
      </c>
    </row>
    <row r="38" spans="1:5" x14ac:dyDescent="0.2">
      <c r="A38" s="3" t="s">
        <v>648</v>
      </c>
      <c r="B38" s="17">
        <v>75.400000000000006</v>
      </c>
      <c r="C38" s="14">
        <v>19.87</v>
      </c>
      <c r="D38" s="14">
        <v>4.7300000000000004</v>
      </c>
      <c r="E38" s="11" t="s">
        <v>632</v>
      </c>
    </row>
    <row r="39" spans="1:5" x14ac:dyDescent="0.2">
      <c r="A39" s="3" t="s">
        <v>648</v>
      </c>
      <c r="B39" s="17">
        <v>76.3</v>
      </c>
      <c r="C39" s="14">
        <v>19.93</v>
      </c>
      <c r="D39" s="14">
        <v>3.77</v>
      </c>
      <c r="E39" s="11" t="s">
        <v>632</v>
      </c>
    </row>
    <row r="40" spans="1:5" x14ac:dyDescent="0.2">
      <c r="A40" s="3" t="s">
        <v>32</v>
      </c>
      <c r="B40" s="17">
        <v>78.5</v>
      </c>
      <c r="C40" s="14">
        <v>18.190000000000001</v>
      </c>
      <c r="D40" s="14">
        <v>3.31</v>
      </c>
      <c r="E40" s="11" t="s">
        <v>632</v>
      </c>
    </row>
    <row r="41" spans="1:5" x14ac:dyDescent="0.2">
      <c r="A41" s="3" t="s">
        <v>32</v>
      </c>
      <c r="B41" s="17">
        <v>79.3</v>
      </c>
      <c r="C41" s="14">
        <v>18.399999999999999</v>
      </c>
      <c r="D41" s="14">
        <v>2.2999999999999998</v>
      </c>
      <c r="E41" s="11" t="s">
        <v>632</v>
      </c>
    </row>
    <row r="42" spans="1:5" x14ac:dyDescent="0.2">
      <c r="A42" s="3" t="s">
        <v>32</v>
      </c>
      <c r="B42" s="17">
        <v>81.12</v>
      </c>
      <c r="C42" s="14">
        <v>17.12</v>
      </c>
      <c r="D42" s="14">
        <v>1.76</v>
      </c>
      <c r="E42" s="11" t="s">
        <v>632</v>
      </c>
    </row>
    <row r="43" spans="1:5" x14ac:dyDescent="0.2">
      <c r="A43" s="3" t="s">
        <v>32</v>
      </c>
      <c r="B43" s="17">
        <v>82.1</v>
      </c>
      <c r="C43" s="14">
        <v>16.399999999999999</v>
      </c>
      <c r="D43" s="14">
        <v>1.5</v>
      </c>
      <c r="E43" s="11" t="s">
        <v>632</v>
      </c>
    </row>
    <row r="44" spans="1:5" x14ac:dyDescent="0.2">
      <c r="A44" s="3" t="s">
        <v>649</v>
      </c>
      <c r="B44" s="17">
        <v>72.599999999999994</v>
      </c>
      <c r="C44" s="14">
        <v>18.100000000000001</v>
      </c>
      <c r="D44" s="14">
        <v>9.3000000000000007</v>
      </c>
      <c r="E44" s="11" t="s">
        <v>632</v>
      </c>
    </row>
    <row r="45" spans="1:5" x14ac:dyDescent="0.2">
      <c r="A45" s="3" t="s">
        <v>32</v>
      </c>
      <c r="B45" s="17">
        <v>80.34</v>
      </c>
      <c r="C45" s="14">
        <v>16.3</v>
      </c>
      <c r="D45" s="14">
        <v>3.36</v>
      </c>
      <c r="E45" s="11" t="s">
        <v>632</v>
      </c>
    </row>
    <row r="46" spans="1:5" x14ac:dyDescent="0.2">
      <c r="A46" s="3" t="s">
        <v>650</v>
      </c>
      <c r="B46" s="17">
        <v>73.44</v>
      </c>
      <c r="C46" s="14">
        <v>16.68</v>
      </c>
      <c r="D46" s="14">
        <v>9.8800000000000008</v>
      </c>
      <c r="E46" s="11" t="s">
        <v>632</v>
      </c>
    </row>
    <row r="47" spans="1:5" x14ac:dyDescent="0.2">
      <c r="A47" s="3" t="s">
        <v>650</v>
      </c>
      <c r="B47" s="17">
        <v>80.06</v>
      </c>
      <c r="C47" s="14">
        <v>16</v>
      </c>
      <c r="D47" s="14">
        <v>3.94</v>
      </c>
      <c r="E47" s="11" t="s">
        <v>632</v>
      </c>
    </row>
    <row r="48" spans="1:5" x14ac:dyDescent="0.2">
      <c r="A48" s="3" t="s">
        <v>650</v>
      </c>
      <c r="B48" s="17">
        <v>81.599999999999994</v>
      </c>
      <c r="C48" s="14">
        <v>15.35</v>
      </c>
      <c r="D48" s="14">
        <v>3.05</v>
      </c>
      <c r="E48" s="11" t="s">
        <v>632</v>
      </c>
    </row>
    <row r="49" spans="1:5" x14ac:dyDescent="0.2">
      <c r="A49" s="3" t="s">
        <v>650</v>
      </c>
      <c r="B49" s="17">
        <v>82.99</v>
      </c>
      <c r="C49" s="14">
        <v>14.32</v>
      </c>
      <c r="D49" s="14">
        <v>2.69</v>
      </c>
      <c r="E49" s="11" t="s">
        <v>632</v>
      </c>
    </row>
    <row r="50" spans="1:5" x14ac:dyDescent="0.2">
      <c r="A50" s="3" t="s">
        <v>650</v>
      </c>
      <c r="B50" s="17">
        <v>84.32</v>
      </c>
      <c r="C50" s="14">
        <v>13.02</v>
      </c>
      <c r="D50" s="14">
        <v>2.66</v>
      </c>
      <c r="E50" s="11" t="s">
        <v>632</v>
      </c>
    </row>
    <row r="51" spans="1:5" x14ac:dyDescent="0.2">
      <c r="A51" s="3" t="s">
        <v>651</v>
      </c>
      <c r="B51" s="17">
        <v>73.5</v>
      </c>
      <c r="C51" s="14">
        <v>17.600000000000001</v>
      </c>
      <c r="D51" s="14">
        <v>8.9</v>
      </c>
      <c r="E51" s="11" t="s">
        <v>632</v>
      </c>
    </row>
    <row r="52" spans="1:5" x14ac:dyDescent="0.2">
      <c r="A52" s="3" t="s">
        <v>651</v>
      </c>
      <c r="B52" s="17">
        <v>72.8</v>
      </c>
      <c r="C52" s="14">
        <v>18.559999999999999</v>
      </c>
      <c r="D52" s="14">
        <v>8.64</v>
      </c>
      <c r="E52" s="11" t="s">
        <v>632</v>
      </c>
    </row>
    <row r="53" spans="1:5" x14ac:dyDescent="0.2">
      <c r="A53" s="3" t="s">
        <v>651</v>
      </c>
      <c r="B53" s="17">
        <v>71.2</v>
      </c>
      <c r="C53" s="14">
        <v>19.399999999999999</v>
      </c>
      <c r="D53" s="14">
        <v>9.4</v>
      </c>
      <c r="E53" s="11" t="s">
        <v>632</v>
      </c>
    </row>
    <row r="54" spans="1:5" x14ac:dyDescent="0.2">
      <c r="A54" s="3" t="s">
        <v>651</v>
      </c>
      <c r="B54" s="17">
        <v>70.599999999999994</v>
      </c>
      <c r="C54" s="14">
        <v>19.8</v>
      </c>
      <c r="D54" s="14">
        <v>9.6</v>
      </c>
      <c r="E54" s="11" t="s">
        <v>632</v>
      </c>
    </row>
    <row r="55" spans="1:5" x14ac:dyDescent="0.2">
      <c r="A55" s="3" t="s">
        <v>652</v>
      </c>
      <c r="B55" s="17">
        <v>71.739999999999995</v>
      </c>
      <c r="C55" s="14">
        <v>19.45</v>
      </c>
      <c r="D55" s="14">
        <v>8.81</v>
      </c>
      <c r="E55" s="11" t="s">
        <v>632</v>
      </c>
    </row>
    <row r="56" spans="1:5" x14ac:dyDescent="0.2">
      <c r="A56" s="3" t="s">
        <v>653</v>
      </c>
      <c r="B56" s="17">
        <v>76</v>
      </c>
      <c r="C56" s="14">
        <v>21.3</v>
      </c>
      <c r="D56" s="14">
        <v>2.7</v>
      </c>
      <c r="E56" s="11" t="s">
        <v>632</v>
      </c>
    </row>
    <row r="57" spans="1:5" x14ac:dyDescent="0.2">
      <c r="A57" s="7" t="s">
        <v>53</v>
      </c>
      <c r="B57" s="14">
        <v>71.680000000000007</v>
      </c>
      <c r="C57" s="14">
        <v>25.18</v>
      </c>
      <c r="D57" s="14">
        <v>3.14</v>
      </c>
      <c r="E57" s="11" t="s">
        <v>632</v>
      </c>
    </row>
    <row r="58" spans="1:5" x14ac:dyDescent="0.2">
      <c r="A58" s="3" t="s">
        <v>658</v>
      </c>
      <c r="B58" s="17">
        <v>75</v>
      </c>
      <c r="C58" s="14">
        <v>18.8</v>
      </c>
      <c r="D58" s="14">
        <v>6.2</v>
      </c>
      <c r="E58" s="11" t="s">
        <v>632</v>
      </c>
    </row>
    <row r="59" spans="1:5" x14ac:dyDescent="0.2">
      <c r="A59" s="3" t="s">
        <v>659</v>
      </c>
      <c r="B59" s="17">
        <v>76.599999999999994</v>
      </c>
      <c r="C59" s="14">
        <v>13.9</v>
      </c>
      <c r="D59" s="14">
        <v>9.5</v>
      </c>
      <c r="E59" s="11" t="s">
        <v>632</v>
      </c>
    </row>
    <row r="60" spans="1:5" x14ac:dyDescent="0.2">
      <c r="A60" s="3" t="s">
        <v>659</v>
      </c>
      <c r="B60" s="17">
        <v>76.2</v>
      </c>
      <c r="C60" s="14">
        <v>14.9</v>
      </c>
      <c r="D60" s="14">
        <v>8.9</v>
      </c>
      <c r="E60" s="11" t="s">
        <v>632</v>
      </c>
    </row>
    <row r="61" spans="1:5" x14ac:dyDescent="0.2">
      <c r="A61" s="3" t="s">
        <v>661</v>
      </c>
      <c r="B61" s="17">
        <v>62</v>
      </c>
      <c r="C61" s="14">
        <v>15.88</v>
      </c>
      <c r="D61" s="14">
        <v>22.12</v>
      </c>
      <c r="E61" s="11" t="s">
        <v>632</v>
      </c>
    </row>
    <row r="62" spans="1:5" x14ac:dyDescent="0.2">
      <c r="A62" s="3" t="s">
        <v>661</v>
      </c>
      <c r="B62" s="17">
        <v>63.7</v>
      </c>
      <c r="C62" s="14">
        <v>14.69</v>
      </c>
      <c r="D62" s="14">
        <v>21.61</v>
      </c>
      <c r="E62" s="11" t="s">
        <v>632</v>
      </c>
    </row>
    <row r="63" spans="1:5" x14ac:dyDescent="0.2">
      <c r="A63" s="3" t="s">
        <v>664</v>
      </c>
      <c r="B63" s="17">
        <v>77.400000000000006</v>
      </c>
      <c r="C63" s="14">
        <v>14.88</v>
      </c>
      <c r="D63" s="14">
        <v>7.72</v>
      </c>
      <c r="E63" s="11" t="s">
        <v>632</v>
      </c>
    </row>
    <row r="64" spans="1:5" x14ac:dyDescent="0.2">
      <c r="A64" s="3" t="s">
        <v>665</v>
      </c>
      <c r="B64" s="17">
        <v>80.19</v>
      </c>
      <c r="C64" s="14">
        <v>16.38</v>
      </c>
      <c r="D64" s="14">
        <v>3.43</v>
      </c>
      <c r="E64" s="11" t="s">
        <v>632</v>
      </c>
    </row>
    <row r="65" spans="1:5" x14ac:dyDescent="0.2">
      <c r="A65" s="3" t="s">
        <v>665</v>
      </c>
      <c r="B65" s="17">
        <v>77.400000000000006</v>
      </c>
      <c r="C65" s="14">
        <v>19</v>
      </c>
      <c r="D65" s="14">
        <v>3.6</v>
      </c>
      <c r="E65" s="11" t="s">
        <v>632</v>
      </c>
    </row>
    <row r="66" spans="1:5" x14ac:dyDescent="0.2">
      <c r="A66" s="3" t="s">
        <v>192</v>
      </c>
      <c r="B66" s="17">
        <v>75.900000000000006</v>
      </c>
      <c r="C66" s="14">
        <v>16.7</v>
      </c>
      <c r="D66" s="14">
        <v>7.4</v>
      </c>
      <c r="E66" s="11" t="s">
        <v>632</v>
      </c>
    </row>
    <row r="67" spans="1:5" x14ac:dyDescent="0.2">
      <c r="A67" s="3" t="s">
        <v>192</v>
      </c>
      <c r="B67" s="17">
        <v>77</v>
      </c>
      <c r="C67" s="14">
        <v>15.6</v>
      </c>
      <c r="D67" s="14">
        <v>7.4</v>
      </c>
      <c r="E67" s="11" t="s">
        <v>632</v>
      </c>
    </row>
    <row r="68" spans="1:5" x14ac:dyDescent="0.2">
      <c r="A68" s="3" t="s">
        <v>192</v>
      </c>
      <c r="B68" s="17">
        <v>76</v>
      </c>
      <c r="C68" s="14">
        <v>14.9</v>
      </c>
      <c r="D68" s="14">
        <v>9.1</v>
      </c>
      <c r="E68" s="11" t="s">
        <v>632</v>
      </c>
    </row>
    <row r="69" spans="1:5" x14ac:dyDescent="0.2">
      <c r="A69" s="3" t="s">
        <v>192</v>
      </c>
      <c r="B69" s="17">
        <v>81</v>
      </c>
      <c r="C69" s="14">
        <v>15.9</v>
      </c>
      <c r="D69" s="14">
        <v>3.1</v>
      </c>
      <c r="E69" s="11" t="s">
        <v>632</v>
      </c>
    </row>
    <row r="70" spans="1:5" x14ac:dyDescent="0.2">
      <c r="A70" s="3" t="s">
        <v>192</v>
      </c>
      <c r="B70" s="17">
        <v>74</v>
      </c>
      <c r="C70" s="14">
        <v>20.399999999999999</v>
      </c>
      <c r="D70" s="14">
        <v>5.6</v>
      </c>
      <c r="E70" s="11" t="s">
        <v>632</v>
      </c>
    </row>
    <row r="71" spans="1:5" x14ac:dyDescent="0.2">
      <c r="A71" s="3" t="s">
        <v>192</v>
      </c>
      <c r="B71" s="17">
        <v>76.099999999999994</v>
      </c>
      <c r="C71" s="14">
        <v>19.8</v>
      </c>
      <c r="D71" s="14">
        <v>4.0999999999999996</v>
      </c>
      <c r="E71" s="11" t="s">
        <v>632</v>
      </c>
    </row>
    <row r="72" spans="1:5" x14ac:dyDescent="0.2">
      <c r="A72" s="3" t="s">
        <v>192</v>
      </c>
      <c r="B72" s="17">
        <v>73.5</v>
      </c>
      <c r="C72" s="14">
        <v>17.649999999999999</v>
      </c>
      <c r="D72" s="14">
        <v>8.85</v>
      </c>
      <c r="E72" s="11" t="s">
        <v>632</v>
      </c>
    </row>
    <row r="73" spans="1:5" x14ac:dyDescent="0.2">
      <c r="A73" s="3" t="s">
        <v>666</v>
      </c>
      <c r="B73" s="17">
        <v>74</v>
      </c>
      <c r="C73" s="14">
        <v>15.8</v>
      </c>
      <c r="D73" s="14">
        <v>10.199999999999999</v>
      </c>
      <c r="E73" s="11" t="s">
        <v>632</v>
      </c>
    </row>
    <row r="74" spans="1:5" x14ac:dyDescent="0.2">
      <c r="A74" s="3" t="s">
        <v>667</v>
      </c>
      <c r="B74" s="17">
        <v>80</v>
      </c>
      <c r="C74" s="14">
        <v>14.7</v>
      </c>
      <c r="D74" s="14">
        <v>5.3</v>
      </c>
      <c r="E74" s="11" t="s">
        <v>632</v>
      </c>
    </row>
    <row r="75" spans="1:5" x14ac:dyDescent="0.2">
      <c r="A75" s="3" t="s">
        <v>547</v>
      </c>
      <c r="B75" s="17">
        <v>79.19</v>
      </c>
      <c r="C75" s="14">
        <v>16.21</v>
      </c>
      <c r="D75" s="14">
        <v>4.59</v>
      </c>
      <c r="E75" s="11" t="s">
        <v>632</v>
      </c>
    </row>
    <row r="76" spans="1:5" x14ac:dyDescent="0.2">
      <c r="A76" s="3" t="s">
        <v>547</v>
      </c>
      <c r="B76" s="17">
        <v>77.03</v>
      </c>
      <c r="C76" s="14">
        <v>16.440000000000001</v>
      </c>
      <c r="D76" s="14">
        <v>6.53</v>
      </c>
      <c r="E76" s="11" t="s">
        <v>632</v>
      </c>
    </row>
    <row r="77" spans="1:5" x14ac:dyDescent="0.2">
      <c r="A77" s="3" t="s">
        <v>547</v>
      </c>
      <c r="B77" s="17">
        <v>76.69</v>
      </c>
      <c r="C77" s="14">
        <v>14.34</v>
      </c>
      <c r="D77" s="14">
        <v>8.9700000000000006</v>
      </c>
      <c r="E77" s="11" t="s">
        <v>632</v>
      </c>
    </row>
    <row r="78" spans="1:5" x14ac:dyDescent="0.2">
      <c r="A78" s="3" t="s">
        <v>547</v>
      </c>
      <c r="B78" s="17">
        <v>76.69</v>
      </c>
      <c r="C78" s="14">
        <v>14.33</v>
      </c>
      <c r="D78" s="14">
        <v>8.98</v>
      </c>
      <c r="E78" s="11" t="s">
        <v>632</v>
      </c>
    </row>
    <row r="79" spans="1:5" x14ac:dyDescent="0.2">
      <c r="A79" s="3" t="s">
        <v>547</v>
      </c>
      <c r="B79" s="17">
        <v>81.5</v>
      </c>
      <c r="C79" s="14">
        <v>13.3</v>
      </c>
      <c r="D79" s="14">
        <v>5.2</v>
      </c>
      <c r="E79" s="11" t="s">
        <v>632</v>
      </c>
    </row>
    <row r="80" spans="1:5" x14ac:dyDescent="0.2">
      <c r="A80" s="3" t="s">
        <v>547</v>
      </c>
      <c r="B80" s="17">
        <v>81.7</v>
      </c>
      <c r="C80" s="14">
        <v>12.3</v>
      </c>
      <c r="D80" s="14">
        <v>6</v>
      </c>
      <c r="E80" s="11" t="s">
        <v>632</v>
      </c>
    </row>
    <row r="81" spans="1:5" x14ac:dyDescent="0.2">
      <c r="A81" s="3" t="s">
        <v>547</v>
      </c>
      <c r="B81" s="17">
        <v>81.5</v>
      </c>
      <c r="C81" s="14">
        <v>13.1</v>
      </c>
      <c r="D81" s="14">
        <v>5.4</v>
      </c>
      <c r="E81" s="11" t="s">
        <v>632</v>
      </c>
    </row>
    <row r="82" spans="1:5" x14ac:dyDescent="0.2">
      <c r="A82" s="3" t="s">
        <v>547</v>
      </c>
      <c r="B82" s="17">
        <v>81.349999999999994</v>
      </c>
      <c r="C82" s="14">
        <v>15.04</v>
      </c>
      <c r="D82" s="14">
        <v>3.61</v>
      </c>
      <c r="E82" s="11" t="s">
        <v>632</v>
      </c>
    </row>
    <row r="83" spans="1:5" x14ac:dyDescent="0.2">
      <c r="A83" s="3" t="s">
        <v>547</v>
      </c>
      <c r="B83" s="17">
        <v>82.94</v>
      </c>
      <c r="C83" s="14">
        <v>14.38</v>
      </c>
      <c r="D83" s="14">
        <v>2.69</v>
      </c>
      <c r="E83" s="11" t="s">
        <v>632</v>
      </c>
    </row>
    <row r="84" spans="1:5" x14ac:dyDescent="0.2">
      <c r="A84" s="7" t="s">
        <v>52</v>
      </c>
      <c r="B84" s="14">
        <v>72.14</v>
      </c>
      <c r="C84" s="14">
        <v>16.27</v>
      </c>
      <c r="D84" s="14">
        <v>11.6</v>
      </c>
      <c r="E84" s="11" t="s">
        <v>632</v>
      </c>
    </row>
    <row r="85" spans="1:5" x14ac:dyDescent="0.2">
      <c r="A85" s="3" t="s">
        <v>668</v>
      </c>
      <c r="B85" s="17">
        <v>71.67</v>
      </c>
      <c r="C85" s="14">
        <v>12.92</v>
      </c>
      <c r="D85" s="14">
        <v>15.41</v>
      </c>
      <c r="E85" s="11" t="s">
        <v>632</v>
      </c>
    </row>
    <row r="86" spans="1:5" x14ac:dyDescent="0.2">
      <c r="A86" s="3" t="s">
        <v>669</v>
      </c>
      <c r="B86" s="17">
        <v>76.2</v>
      </c>
      <c r="C86" s="14">
        <v>16.100000000000001</v>
      </c>
      <c r="D86" s="14">
        <v>7.7</v>
      </c>
      <c r="E86" s="11" t="s">
        <v>632</v>
      </c>
    </row>
    <row r="87" spans="1:5" x14ac:dyDescent="0.2">
      <c r="A87" s="3" t="s">
        <v>670</v>
      </c>
      <c r="B87" s="17">
        <v>62.01</v>
      </c>
      <c r="C87" s="14">
        <v>8.24</v>
      </c>
      <c r="D87" s="14">
        <v>29.75</v>
      </c>
      <c r="E87" s="11" t="s">
        <v>632</v>
      </c>
    </row>
    <row r="88" spans="1:5" x14ac:dyDescent="0.2">
      <c r="A88" s="3" t="s">
        <v>672</v>
      </c>
      <c r="B88" s="17">
        <v>61.68</v>
      </c>
      <c r="C88" s="14">
        <v>10.36</v>
      </c>
      <c r="D88" s="14">
        <v>27.96</v>
      </c>
      <c r="E88" s="11" t="s">
        <v>632</v>
      </c>
    </row>
    <row r="89" spans="1:5" x14ac:dyDescent="0.2">
      <c r="A89" s="3" t="s">
        <v>133</v>
      </c>
      <c r="B89" s="17">
        <v>65.25</v>
      </c>
      <c r="C89" s="14">
        <v>10.37</v>
      </c>
      <c r="D89" s="14">
        <v>24.38</v>
      </c>
      <c r="E89" s="11" t="s">
        <v>632</v>
      </c>
    </row>
    <row r="90" spans="1:5" x14ac:dyDescent="0.2">
      <c r="A90" s="3" t="s">
        <v>169</v>
      </c>
      <c r="B90" s="17">
        <v>69.5</v>
      </c>
      <c r="C90" s="14">
        <v>12.64</v>
      </c>
      <c r="D90" s="14">
        <v>17.86</v>
      </c>
      <c r="E90" s="11" t="s">
        <v>632</v>
      </c>
    </row>
    <row r="91" spans="1:5" x14ac:dyDescent="0.2">
      <c r="A91" s="3" t="s">
        <v>218</v>
      </c>
      <c r="B91" s="17">
        <v>66.02</v>
      </c>
      <c r="C91" s="14">
        <v>15.27</v>
      </c>
      <c r="D91" s="14">
        <v>18.71</v>
      </c>
      <c r="E91" s="11" t="s">
        <v>632</v>
      </c>
    </row>
    <row r="92" spans="1:5" x14ac:dyDescent="0.2">
      <c r="A92" s="3" t="s">
        <v>224</v>
      </c>
      <c r="B92" s="17">
        <v>66.84</v>
      </c>
      <c r="C92" s="14">
        <v>12.58</v>
      </c>
      <c r="D92" s="14">
        <v>20.58</v>
      </c>
      <c r="E92" s="11" t="s">
        <v>632</v>
      </c>
    </row>
    <row r="93" spans="1:5" x14ac:dyDescent="0.2">
      <c r="A93" s="3" t="s">
        <v>673</v>
      </c>
      <c r="B93" s="17">
        <v>65</v>
      </c>
      <c r="C93" s="14">
        <v>17.3</v>
      </c>
      <c r="D93" s="14">
        <v>17.7</v>
      </c>
      <c r="E93" s="11" t="s">
        <v>632</v>
      </c>
    </row>
    <row r="94" spans="1:5" x14ac:dyDescent="0.2">
      <c r="A94" s="7" t="s">
        <v>122</v>
      </c>
      <c r="B94" s="14">
        <v>92.42</v>
      </c>
      <c r="C94" s="14">
        <v>6.54</v>
      </c>
      <c r="D94" s="14">
        <v>1.04</v>
      </c>
      <c r="E94" s="11" t="s">
        <v>632</v>
      </c>
    </row>
    <row r="95" spans="1:5" x14ac:dyDescent="0.2">
      <c r="A95" s="7" t="s">
        <v>92</v>
      </c>
      <c r="B95" s="14">
        <v>82.88</v>
      </c>
      <c r="C95" s="14">
        <v>8.56</v>
      </c>
      <c r="D95" s="14">
        <v>8.56</v>
      </c>
      <c r="E95" s="11" t="s">
        <v>632</v>
      </c>
    </row>
    <row r="96" spans="1:5" x14ac:dyDescent="0.2">
      <c r="A96" s="3" t="s">
        <v>674</v>
      </c>
      <c r="B96" s="17">
        <v>68</v>
      </c>
      <c r="C96" s="14">
        <v>18.100000000000001</v>
      </c>
      <c r="D96" s="14">
        <v>13.9</v>
      </c>
      <c r="E96" s="11" t="s">
        <v>632</v>
      </c>
    </row>
    <row r="97" spans="1:5" x14ac:dyDescent="0.2">
      <c r="A97" s="3" t="s">
        <v>674</v>
      </c>
      <c r="B97" s="17">
        <v>66.099999999999994</v>
      </c>
      <c r="C97" s="14">
        <v>15.8</v>
      </c>
      <c r="D97" s="14">
        <v>18.100000000000001</v>
      </c>
      <c r="E97" s="11" t="s">
        <v>632</v>
      </c>
    </row>
    <row r="98" spans="1:5" x14ac:dyDescent="0.2">
      <c r="A98" s="3" t="s">
        <v>674</v>
      </c>
      <c r="B98" s="17">
        <v>72.099999999999994</v>
      </c>
      <c r="C98" s="14">
        <v>13.7</v>
      </c>
      <c r="D98" s="14">
        <v>14.2</v>
      </c>
      <c r="E98" s="11" t="s">
        <v>632</v>
      </c>
    </row>
    <row r="99" spans="1:5" x14ac:dyDescent="0.2">
      <c r="A99" s="3" t="s">
        <v>40</v>
      </c>
      <c r="B99" s="17">
        <v>73.209999999999994</v>
      </c>
      <c r="C99" s="14">
        <v>20.62</v>
      </c>
      <c r="D99" s="14">
        <v>6.18</v>
      </c>
      <c r="E99" s="11" t="s">
        <v>632</v>
      </c>
    </row>
    <row r="100" spans="1:5" x14ac:dyDescent="0.2">
      <c r="A100" s="3" t="s">
        <v>40</v>
      </c>
      <c r="B100" s="17">
        <v>71.33</v>
      </c>
      <c r="C100" s="14">
        <v>22.89</v>
      </c>
      <c r="D100" s="14">
        <v>5.78</v>
      </c>
      <c r="E100" s="11" t="s">
        <v>632</v>
      </c>
    </row>
    <row r="101" spans="1:5" x14ac:dyDescent="0.2">
      <c r="A101" s="3" t="s">
        <v>675</v>
      </c>
      <c r="B101" s="17">
        <v>76.099999999999994</v>
      </c>
      <c r="C101" s="14">
        <v>20.86</v>
      </c>
      <c r="D101" s="14">
        <v>3.04</v>
      </c>
      <c r="E101" s="11" t="s">
        <v>632</v>
      </c>
    </row>
    <row r="102" spans="1:5" x14ac:dyDescent="0.2">
      <c r="A102" s="3" t="s">
        <v>675</v>
      </c>
      <c r="B102" s="17">
        <v>79.48</v>
      </c>
      <c r="C102" s="14">
        <v>19.350000000000001</v>
      </c>
      <c r="D102" s="14">
        <v>1.17</v>
      </c>
      <c r="E102" s="11" t="s">
        <v>632</v>
      </c>
    </row>
    <row r="103" spans="1:5" x14ac:dyDescent="0.2">
      <c r="A103" s="3" t="s">
        <v>675</v>
      </c>
      <c r="B103" s="17">
        <v>73.45</v>
      </c>
      <c r="C103" s="14">
        <v>21.74</v>
      </c>
      <c r="D103" s="14">
        <v>4.8099999999999996</v>
      </c>
      <c r="E103" s="11" t="s">
        <v>632</v>
      </c>
    </row>
    <row r="104" spans="1:5" x14ac:dyDescent="0.2">
      <c r="A104" s="3" t="s">
        <v>675</v>
      </c>
      <c r="B104" s="17">
        <v>74</v>
      </c>
      <c r="C104" s="14">
        <v>22.7</v>
      </c>
      <c r="D104" s="14">
        <v>3.3</v>
      </c>
      <c r="E104" s="11" t="s">
        <v>632</v>
      </c>
    </row>
    <row r="105" spans="1:5" x14ac:dyDescent="0.2">
      <c r="A105" s="3" t="s">
        <v>675</v>
      </c>
      <c r="B105" s="17">
        <v>81.099999999999994</v>
      </c>
      <c r="C105" s="14">
        <v>17.96</v>
      </c>
      <c r="D105" s="14">
        <v>0.94</v>
      </c>
      <c r="E105" s="11" t="s">
        <v>632</v>
      </c>
    </row>
    <row r="106" spans="1:5" x14ac:dyDescent="0.2">
      <c r="A106" s="3" t="s">
        <v>676</v>
      </c>
      <c r="B106" s="17">
        <v>73.8</v>
      </c>
      <c r="C106" s="14">
        <v>20.07</v>
      </c>
      <c r="D106" s="14">
        <v>6.13</v>
      </c>
      <c r="E106" s="11" t="s">
        <v>632</v>
      </c>
    </row>
    <row r="107" spans="1:5" x14ac:dyDescent="0.2">
      <c r="A107" s="3" t="s">
        <v>676</v>
      </c>
      <c r="B107" s="17">
        <v>76</v>
      </c>
      <c r="C107" s="14">
        <v>20.71</v>
      </c>
      <c r="D107" s="14">
        <v>3.29</v>
      </c>
      <c r="E107" s="11" t="s">
        <v>632</v>
      </c>
    </row>
    <row r="108" spans="1:5" x14ac:dyDescent="0.2">
      <c r="A108" s="3" t="s">
        <v>677</v>
      </c>
      <c r="B108" s="17">
        <v>67.8</v>
      </c>
      <c r="C108" s="14">
        <v>21.7</v>
      </c>
      <c r="D108" s="14">
        <v>10.5</v>
      </c>
      <c r="E108" s="11" t="s">
        <v>632</v>
      </c>
    </row>
    <row r="109" spans="1:5" x14ac:dyDescent="0.2">
      <c r="A109" s="3" t="s">
        <v>677</v>
      </c>
      <c r="B109" s="13">
        <v>71.92</v>
      </c>
      <c r="C109" s="13">
        <v>19.82</v>
      </c>
      <c r="D109" s="13">
        <v>8.26</v>
      </c>
      <c r="E109" s="11" t="s">
        <v>632</v>
      </c>
    </row>
    <row r="110" spans="1:5" x14ac:dyDescent="0.2">
      <c r="A110" s="3" t="s">
        <v>678</v>
      </c>
      <c r="B110" s="17">
        <v>67.95</v>
      </c>
      <c r="C110" s="14">
        <v>23.8</v>
      </c>
      <c r="D110" s="14">
        <v>8.25</v>
      </c>
      <c r="E110" s="11" t="s">
        <v>632</v>
      </c>
    </row>
    <row r="111" spans="1:5" x14ac:dyDescent="0.2">
      <c r="A111" s="3" t="s">
        <v>679</v>
      </c>
      <c r="B111" s="17">
        <v>69.599999999999994</v>
      </c>
      <c r="C111" s="14">
        <v>25.3</v>
      </c>
      <c r="D111" s="14">
        <v>5.0999999999999996</v>
      </c>
      <c r="E111" s="11" t="s">
        <v>632</v>
      </c>
    </row>
    <row r="112" spans="1:5" x14ac:dyDescent="0.2">
      <c r="A112" s="3" t="s">
        <v>83</v>
      </c>
      <c r="B112" s="17">
        <v>76.099999999999994</v>
      </c>
      <c r="C112" s="14">
        <v>23.4</v>
      </c>
      <c r="D112" s="14">
        <v>0.5</v>
      </c>
      <c r="E112" s="11" t="s">
        <v>632</v>
      </c>
    </row>
    <row r="113" spans="1:5" x14ac:dyDescent="0.2">
      <c r="A113" s="3" t="s">
        <v>83</v>
      </c>
      <c r="B113" s="17">
        <v>81.8</v>
      </c>
      <c r="C113" s="14">
        <v>17.7</v>
      </c>
      <c r="D113" s="14">
        <v>0.5</v>
      </c>
      <c r="E113" s="11" t="s">
        <v>632</v>
      </c>
    </row>
    <row r="114" spans="1:5" x14ac:dyDescent="0.2">
      <c r="A114" s="3" t="s">
        <v>83</v>
      </c>
      <c r="B114" s="17">
        <v>77.19</v>
      </c>
      <c r="C114" s="14">
        <v>22.1</v>
      </c>
      <c r="D114" s="14">
        <v>0.71</v>
      </c>
      <c r="E114" s="11" t="s">
        <v>632</v>
      </c>
    </row>
    <row r="115" spans="1:5" x14ac:dyDescent="0.2">
      <c r="A115" s="3" t="s">
        <v>83</v>
      </c>
      <c r="B115" s="17">
        <v>70.5</v>
      </c>
      <c r="C115" s="14">
        <v>5.6</v>
      </c>
      <c r="D115" s="14">
        <v>43.1</v>
      </c>
      <c r="E115" s="11" t="s">
        <v>632</v>
      </c>
    </row>
    <row r="116" spans="1:5" x14ac:dyDescent="0.2">
      <c r="A116" s="7" t="s">
        <v>82</v>
      </c>
      <c r="B116" s="14">
        <v>68.510000000000005</v>
      </c>
      <c r="C116" s="14">
        <v>28.28</v>
      </c>
      <c r="D116" s="14">
        <v>3.2</v>
      </c>
      <c r="E116" s="11" t="s">
        <v>632</v>
      </c>
    </row>
    <row r="117" spans="1:5" x14ac:dyDescent="0.2">
      <c r="A117" s="3" t="s">
        <v>680</v>
      </c>
      <c r="B117" s="17">
        <v>66.58</v>
      </c>
      <c r="C117" s="14">
        <v>29.7</v>
      </c>
      <c r="D117" s="14">
        <v>3.72</v>
      </c>
      <c r="E117" s="11" t="s">
        <v>632</v>
      </c>
    </row>
    <row r="118" spans="1:5" x14ac:dyDescent="0.2">
      <c r="A118" s="3" t="s">
        <v>114</v>
      </c>
      <c r="B118" s="17">
        <v>73.099999999999994</v>
      </c>
      <c r="C118" s="14">
        <v>26.22</v>
      </c>
      <c r="D118" s="14">
        <v>0.68</v>
      </c>
      <c r="E118" s="11" t="s">
        <v>632</v>
      </c>
    </row>
    <row r="119" spans="1:5" x14ac:dyDescent="0.2">
      <c r="A119" s="3" t="s">
        <v>114</v>
      </c>
      <c r="B119" s="17">
        <v>71.94</v>
      </c>
      <c r="C119" s="14">
        <v>27.31</v>
      </c>
      <c r="D119" s="14">
        <v>0.75</v>
      </c>
      <c r="E119" s="11" t="s">
        <v>632</v>
      </c>
    </row>
    <row r="120" spans="1:5" x14ac:dyDescent="0.2">
      <c r="A120" s="3" t="s">
        <v>114</v>
      </c>
      <c r="B120" s="17">
        <v>72.53</v>
      </c>
      <c r="C120" s="14">
        <v>26.4</v>
      </c>
      <c r="D120" s="14">
        <v>1.07</v>
      </c>
      <c r="E120" s="11" t="s">
        <v>632</v>
      </c>
    </row>
    <row r="121" spans="1:5" x14ac:dyDescent="0.2">
      <c r="A121" s="3" t="s">
        <v>114</v>
      </c>
      <c r="B121" s="17">
        <v>68.87</v>
      </c>
      <c r="C121" s="14">
        <v>30.11</v>
      </c>
      <c r="D121" s="14">
        <v>1.02</v>
      </c>
      <c r="E121" s="11" t="s">
        <v>632</v>
      </c>
    </row>
    <row r="122" spans="1:5" x14ac:dyDescent="0.2">
      <c r="A122" s="3" t="s">
        <v>114</v>
      </c>
      <c r="B122" s="17">
        <v>70.3</v>
      </c>
      <c r="C122" s="14">
        <v>28.3</v>
      </c>
      <c r="D122" s="14">
        <v>1.4</v>
      </c>
      <c r="E122" s="11" t="s">
        <v>632</v>
      </c>
    </row>
    <row r="123" spans="1:5" x14ac:dyDescent="0.2">
      <c r="A123" s="3" t="s">
        <v>114</v>
      </c>
      <c r="B123" s="17">
        <v>77</v>
      </c>
      <c r="C123" s="14">
        <v>19.2</v>
      </c>
      <c r="D123" s="14">
        <v>3.8</v>
      </c>
      <c r="E123" s="11" t="s">
        <v>632</v>
      </c>
    </row>
    <row r="124" spans="1:5" x14ac:dyDescent="0.2">
      <c r="A124" s="3" t="s">
        <v>682</v>
      </c>
      <c r="B124" s="17">
        <v>63.9</v>
      </c>
      <c r="C124" s="14">
        <v>32.799999999999997</v>
      </c>
      <c r="D124" s="14">
        <v>3.3</v>
      </c>
      <c r="E124" s="11" t="s">
        <v>632</v>
      </c>
    </row>
    <row r="125" spans="1:5" x14ac:dyDescent="0.2">
      <c r="A125" s="3" t="s">
        <v>682</v>
      </c>
      <c r="B125" s="17">
        <v>67.5</v>
      </c>
      <c r="C125" s="14">
        <v>26.98</v>
      </c>
      <c r="D125" s="14">
        <v>5.52</v>
      </c>
      <c r="E125" s="11" t="s">
        <v>632</v>
      </c>
    </row>
    <row r="126" spans="1:5" x14ac:dyDescent="0.2">
      <c r="A126" s="3" t="s">
        <v>683</v>
      </c>
      <c r="B126" s="17">
        <v>82</v>
      </c>
      <c r="C126" s="14">
        <v>16.28</v>
      </c>
      <c r="D126" s="14">
        <v>1.72</v>
      </c>
      <c r="E126" s="11" t="s">
        <v>632</v>
      </c>
    </row>
    <row r="127" spans="1:5" x14ac:dyDescent="0.2">
      <c r="A127" s="3" t="s">
        <v>683</v>
      </c>
      <c r="B127" s="17">
        <v>78.64</v>
      </c>
      <c r="C127" s="14">
        <v>18.2</v>
      </c>
      <c r="D127" s="14">
        <v>3.16</v>
      </c>
      <c r="E127" s="11" t="s">
        <v>632</v>
      </c>
    </row>
    <row r="128" spans="1:5" x14ac:dyDescent="0.2">
      <c r="A128" s="3" t="s">
        <v>683</v>
      </c>
      <c r="B128" s="17">
        <v>75.599999999999994</v>
      </c>
      <c r="C128" s="14">
        <v>21.2</v>
      </c>
      <c r="D128" s="14">
        <v>3.2</v>
      </c>
      <c r="E128" s="11" t="s">
        <v>632</v>
      </c>
    </row>
    <row r="129" spans="1:5" x14ac:dyDescent="0.2">
      <c r="A129" s="3" t="s">
        <v>684</v>
      </c>
      <c r="B129" s="17">
        <v>64.599999999999994</v>
      </c>
      <c r="C129" s="14">
        <v>19.2</v>
      </c>
      <c r="D129" s="14">
        <v>16.2</v>
      </c>
      <c r="E129" s="11" t="s">
        <v>632</v>
      </c>
    </row>
    <row r="130" spans="1:5" x14ac:dyDescent="0.2">
      <c r="A130" s="3" t="s">
        <v>684</v>
      </c>
      <c r="B130" s="17">
        <v>74.400000000000006</v>
      </c>
      <c r="C130" s="14">
        <v>17.100000000000001</v>
      </c>
      <c r="D130" s="14">
        <v>8.5</v>
      </c>
      <c r="E130" s="11" t="s">
        <v>632</v>
      </c>
    </row>
    <row r="131" spans="1:5" x14ac:dyDescent="0.2">
      <c r="A131" s="3" t="s">
        <v>684</v>
      </c>
      <c r="B131" s="17">
        <v>73.5</v>
      </c>
      <c r="C131" s="14">
        <v>17.649999999999999</v>
      </c>
      <c r="D131" s="14">
        <v>8.85</v>
      </c>
      <c r="E131" s="11" t="s">
        <v>632</v>
      </c>
    </row>
    <row r="132" spans="1:5" x14ac:dyDescent="0.2">
      <c r="A132" s="3" t="s">
        <v>685</v>
      </c>
      <c r="B132" s="17">
        <v>68.98</v>
      </c>
      <c r="C132" s="14">
        <v>19.36</v>
      </c>
      <c r="D132" s="14">
        <v>11.66</v>
      </c>
      <c r="E132" s="11" t="s">
        <v>632</v>
      </c>
    </row>
    <row r="133" spans="1:5" x14ac:dyDescent="0.2">
      <c r="A133" s="3" t="s">
        <v>688</v>
      </c>
      <c r="B133" s="17">
        <v>77.900000000000006</v>
      </c>
      <c r="C133" s="14">
        <v>19.52</v>
      </c>
      <c r="D133" s="14">
        <v>2.58</v>
      </c>
      <c r="E133" s="11" t="s">
        <v>632</v>
      </c>
    </row>
    <row r="134" spans="1:5" x14ac:dyDescent="0.2">
      <c r="A134" s="3" t="s">
        <v>688</v>
      </c>
      <c r="B134" s="17">
        <v>80.84</v>
      </c>
      <c r="C134" s="14">
        <v>17.63</v>
      </c>
      <c r="D134" s="14">
        <v>1.53</v>
      </c>
      <c r="E134" s="11" t="s">
        <v>632</v>
      </c>
    </row>
    <row r="135" spans="1:5" x14ac:dyDescent="0.2">
      <c r="A135" s="3" t="s">
        <v>684</v>
      </c>
      <c r="B135" s="17">
        <v>72</v>
      </c>
      <c r="C135" s="14">
        <v>23.4</v>
      </c>
      <c r="D135" s="14">
        <v>4.5999999999999996</v>
      </c>
      <c r="E135" s="11" t="s">
        <v>632</v>
      </c>
    </row>
    <row r="136" spans="1:5" x14ac:dyDescent="0.2">
      <c r="A136" s="3" t="s">
        <v>689</v>
      </c>
      <c r="B136" s="17">
        <v>78.3</v>
      </c>
      <c r="C136" s="14">
        <v>19.27</v>
      </c>
      <c r="D136" s="14">
        <v>2.4300000000000002</v>
      </c>
      <c r="E136" s="11" t="s">
        <v>632</v>
      </c>
    </row>
    <row r="137" spans="1:5" x14ac:dyDescent="0.2">
      <c r="A137" s="3" t="s">
        <v>690</v>
      </c>
      <c r="B137" s="17">
        <v>72.400000000000006</v>
      </c>
      <c r="C137" s="14">
        <v>21.3</v>
      </c>
      <c r="D137" s="14">
        <v>6.3</v>
      </c>
      <c r="E137" s="11" t="s">
        <v>632</v>
      </c>
    </row>
    <row r="138" spans="1:5" x14ac:dyDescent="0.2">
      <c r="A138" s="3" t="s">
        <v>691</v>
      </c>
      <c r="B138" s="17">
        <v>84.2</v>
      </c>
      <c r="C138" s="14">
        <v>14.8</v>
      </c>
      <c r="D138" s="14">
        <v>1</v>
      </c>
      <c r="E138" s="11" t="s">
        <v>632</v>
      </c>
    </row>
    <row r="139" spans="1:5" x14ac:dyDescent="0.2">
      <c r="A139" s="3" t="s">
        <v>691</v>
      </c>
      <c r="B139" s="17">
        <v>82</v>
      </c>
      <c r="C139" s="14">
        <v>17.100000000000001</v>
      </c>
      <c r="D139" s="14">
        <v>0.9</v>
      </c>
      <c r="E139" s="11" t="s">
        <v>632</v>
      </c>
    </row>
    <row r="140" spans="1:5" x14ac:dyDescent="0.2">
      <c r="A140" s="7" t="s">
        <v>85</v>
      </c>
      <c r="B140" s="14">
        <v>82.5</v>
      </c>
      <c r="C140" s="14">
        <v>17.09</v>
      </c>
      <c r="D140" s="14">
        <v>0.41</v>
      </c>
      <c r="E140" s="11" t="s">
        <v>632</v>
      </c>
    </row>
    <row r="141" spans="1:5" x14ac:dyDescent="0.2">
      <c r="A141" s="7" t="s">
        <v>85</v>
      </c>
      <c r="B141" s="14">
        <v>62.45</v>
      </c>
      <c r="C141" s="14">
        <v>30.26</v>
      </c>
      <c r="D141" s="14">
        <v>7.29</v>
      </c>
      <c r="E141" s="11" t="s">
        <v>632</v>
      </c>
    </row>
    <row r="142" spans="1:5" x14ac:dyDescent="0.2">
      <c r="A142" s="7" t="s">
        <v>163</v>
      </c>
      <c r="B142" s="17">
        <v>79.12</v>
      </c>
      <c r="C142" s="14">
        <v>18.95</v>
      </c>
      <c r="D142" s="14">
        <v>1.03</v>
      </c>
      <c r="E142" s="11" t="s">
        <v>632</v>
      </c>
    </row>
    <row r="143" spans="1:5" x14ac:dyDescent="0.2">
      <c r="A143" s="7" t="s">
        <v>163</v>
      </c>
      <c r="B143" s="17">
        <v>79.099999999999994</v>
      </c>
      <c r="C143" s="14">
        <v>19.8</v>
      </c>
      <c r="D143" s="14">
        <v>1.1000000000000001</v>
      </c>
      <c r="E143" s="11" t="s">
        <v>632</v>
      </c>
    </row>
    <row r="144" spans="1:5" x14ac:dyDescent="0.2">
      <c r="A144" s="3" t="s">
        <v>692</v>
      </c>
      <c r="B144" s="14">
        <v>81.64</v>
      </c>
      <c r="C144" s="14">
        <v>16.96</v>
      </c>
      <c r="D144" s="14">
        <v>1.41</v>
      </c>
      <c r="E144" s="11" t="s">
        <v>632</v>
      </c>
    </row>
    <row r="145" spans="1:5" x14ac:dyDescent="0.2">
      <c r="A145" s="3" t="s">
        <v>692</v>
      </c>
      <c r="B145" s="14">
        <v>82.03</v>
      </c>
      <c r="C145" s="14">
        <v>16.84</v>
      </c>
      <c r="D145" s="14">
        <v>1.1299999999999999</v>
      </c>
      <c r="E145" s="11" t="s">
        <v>632</v>
      </c>
    </row>
    <row r="146" spans="1:5" x14ac:dyDescent="0.2">
      <c r="A146" s="7" t="s">
        <v>188</v>
      </c>
      <c r="B146" s="14">
        <v>80.790000000000006</v>
      </c>
      <c r="C146" s="14">
        <v>17.8</v>
      </c>
      <c r="D146" s="14">
        <v>1.41</v>
      </c>
      <c r="E146" s="11" t="s">
        <v>632</v>
      </c>
    </row>
    <row r="147" spans="1:5" x14ac:dyDescent="0.2">
      <c r="A147" s="26" t="s">
        <v>693</v>
      </c>
      <c r="B147" s="14">
        <v>80.400000000000006</v>
      </c>
      <c r="C147" s="14">
        <v>19.399999999999999</v>
      </c>
      <c r="D147" s="14">
        <v>0.2</v>
      </c>
      <c r="E147" s="11" t="s">
        <v>632</v>
      </c>
    </row>
    <row r="148" spans="1:5" x14ac:dyDescent="0.2">
      <c r="A148" s="26" t="s">
        <v>694</v>
      </c>
      <c r="B148" s="14">
        <v>79.709999999999994</v>
      </c>
      <c r="C148" s="14">
        <v>18.7</v>
      </c>
      <c r="D148" s="14">
        <v>1.59</v>
      </c>
      <c r="E148" s="11" t="s">
        <v>632</v>
      </c>
    </row>
    <row r="149" spans="1:5" x14ac:dyDescent="0.2">
      <c r="A149" s="7" t="s">
        <v>86</v>
      </c>
      <c r="B149" s="14">
        <v>72</v>
      </c>
      <c r="C149" s="14">
        <v>27.1</v>
      </c>
      <c r="D149" s="14">
        <v>0.9</v>
      </c>
      <c r="E149" s="11" t="s">
        <v>632</v>
      </c>
    </row>
    <row r="150" spans="1:5" x14ac:dyDescent="0.2">
      <c r="A150" s="26" t="s">
        <v>695</v>
      </c>
      <c r="B150" s="14">
        <v>76.08</v>
      </c>
      <c r="C150" s="14">
        <v>21.07</v>
      </c>
      <c r="D150" s="14">
        <v>2.85</v>
      </c>
      <c r="E150" s="11" t="s">
        <v>632</v>
      </c>
    </row>
    <row r="151" spans="1:5" x14ac:dyDescent="0.2">
      <c r="A151" s="7" t="s">
        <v>109</v>
      </c>
      <c r="B151" s="14">
        <v>75.3</v>
      </c>
      <c r="C151" s="14">
        <v>22.2</v>
      </c>
      <c r="D151" s="14">
        <v>2.5</v>
      </c>
      <c r="E151" s="11" t="s">
        <v>632</v>
      </c>
    </row>
    <row r="152" spans="1:5" x14ac:dyDescent="0.2">
      <c r="A152" s="26" t="s">
        <v>696</v>
      </c>
      <c r="B152" s="14">
        <v>69.2</v>
      </c>
      <c r="C152" s="14">
        <v>15.72</v>
      </c>
      <c r="D152" s="14">
        <v>15.08</v>
      </c>
      <c r="E152" s="11" t="s">
        <v>632</v>
      </c>
    </row>
    <row r="153" spans="1:5" x14ac:dyDescent="0.2">
      <c r="A153" s="26" t="s">
        <v>698</v>
      </c>
      <c r="B153" s="14">
        <v>78.98</v>
      </c>
      <c r="C153" s="14">
        <v>17.170000000000002</v>
      </c>
      <c r="D153" s="14">
        <v>3.85</v>
      </c>
      <c r="E153" s="11" t="s">
        <v>632</v>
      </c>
    </row>
    <row r="154" spans="1:5" x14ac:dyDescent="0.2">
      <c r="A154" s="26" t="s">
        <v>700</v>
      </c>
      <c r="B154" s="14">
        <v>75.92</v>
      </c>
      <c r="C154" s="14">
        <v>23.68</v>
      </c>
      <c r="D154" s="14">
        <v>0.4</v>
      </c>
      <c r="E154" s="11" t="s">
        <v>632</v>
      </c>
    </row>
    <row r="155" spans="1:5" x14ac:dyDescent="0.2">
      <c r="A155" s="26" t="s">
        <v>702</v>
      </c>
      <c r="B155" s="14">
        <v>68.599999999999994</v>
      </c>
      <c r="C155" s="14">
        <v>27.5</v>
      </c>
      <c r="D155" s="14">
        <v>3.9</v>
      </c>
      <c r="E155" s="11" t="s">
        <v>632</v>
      </c>
    </row>
    <row r="156" spans="1:5" x14ac:dyDescent="0.2">
      <c r="A156" s="7" t="s">
        <v>703</v>
      </c>
      <c r="B156" s="14">
        <v>70.099999999999994</v>
      </c>
      <c r="C156" s="14">
        <v>14.5</v>
      </c>
      <c r="D156" s="14">
        <v>15.4</v>
      </c>
      <c r="E156" s="11" t="s">
        <v>632</v>
      </c>
    </row>
    <row r="157" spans="1:5" x14ac:dyDescent="0.2">
      <c r="A157" s="26" t="s">
        <v>706</v>
      </c>
      <c r="B157" s="14">
        <v>68.8</v>
      </c>
      <c r="C157" s="14">
        <v>28.7</v>
      </c>
      <c r="D157" s="14">
        <v>2.5</v>
      </c>
      <c r="E157" s="11" t="s">
        <v>632</v>
      </c>
    </row>
    <row r="158" spans="1:5" x14ac:dyDescent="0.2">
      <c r="A158" s="7" t="s">
        <v>707</v>
      </c>
      <c r="B158" s="14">
        <v>78.180000000000007</v>
      </c>
      <c r="C158" s="14">
        <v>15.96</v>
      </c>
      <c r="D158" s="14">
        <v>5.86</v>
      </c>
      <c r="E158" s="11" t="s">
        <v>632</v>
      </c>
    </row>
    <row r="159" spans="1:5" x14ac:dyDescent="0.2">
      <c r="A159" s="7" t="s">
        <v>709</v>
      </c>
      <c r="B159" s="14">
        <v>85.3</v>
      </c>
      <c r="C159" s="14">
        <v>14.6</v>
      </c>
      <c r="D159" s="14">
        <v>0.1</v>
      </c>
      <c r="E159" s="11" t="s">
        <v>632</v>
      </c>
    </row>
    <row r="160" spans="1:5" x14ac:dyDescent="0.2">
      <c r="A160" s="26" t="s">
        <v>711</v>
      </c>
      <c r="B160" s="14">
        <v>75.900000000000006</v>
      </c>
      <c r="C160" s="14">
        <v>19</v>
      </c>
      <c r="D160" s="14">
        <v>5.0999999999999996</v>
      </c>
      <c r="E160" s="11" t="s">
        <v>632</v>
      </c>
    </row>
    <row r="161" spans="1:5" x14ac:dyDescent="0.2">
      <c r="A161" s="7" t="s">
        <v>712</v>
      </c>
      <c r="B161" s="14">
        <v>68.099999999999994</v>
      </c>
      <c r="C161" s="14">
        <v>28.8</v>
      </c>
      <c r="D161" s="14">
        <v>3.1</v>
      </c>
      <c r="E161" s="11" t="s">
        <v>632</v>
      </c>
    </row>
    <row r="162" spans="1:5" x14ac:dyDescent="0.2">
      <c r="A162" s="26" t="s">
        <v>713</v>
      </c>
      <c r="B162" s="14">
        <v>73.02</v>
      </c>
      <c r="C162" s="14">
        <v>21.09</v>
      </c>
      <c r="D162" s="14">
        <v>5.89</v>
      </c>
      <c r="E162" s="11" t="s">
        <v>632</v>
      </c>
    </row>
    <row r="163" spans="1:5" x14ac:dyDescent="0.2">
      <c r="A163" s="7" t="s">
        <v>712</v>
      </c>
      <c r="B163" s="14">
        <v>71.569999999999993</v>
      </c>
      <c r="C163" s="14">
        <v>20.28</v>
      </c>
      <c r="D163" s="14">
        <v>8.15</v>
      </c>
      <c r="E163" s="11" t="s">
        <v>632</v>
      </c>
    </row>
    <row r="164" spans="1:5" x14ac:dyDescent="0.2">
      <c r="A164" s="7" t="s">
        <v>714</v>
      </c>
      <c r="B164" s="14">
        <v>61.83</v>
      </c>
      <c r="C164" s="14">
        <v>19.53</v>
      </c>
      <c r="D164" s="14">
        <v>18.64</v>
      </c>
      <c r="E164" s="11" t="s">
        <v>632</v>
      </c>
    </row>
    <row r="165" spans="1:5" x14ac:dyDescent="0.2">
      <c r="A165" s="7" t="s">
        <v>715</v>
      </c>
      <c r="B165" s="14">
        <v>63.52</v>
      </c>
      <c r="C165" s="14">
        <v>16.22</v>
      </c>
      <c r="D165" s="14">
        <v>20.260000000000002</v>
      </c>
      <c r="E165" s="11" t="s">
        <v>632</v>
      </c>
    </row>
    <row r="166" spans="1:5" x14ac:dyDescent="0.2">
      <c r="A166" s="7" t="s">
        <v>715</v>
      </c>
      <c r="B166" s="14">
        <v>65.47</v>
      </c>
      <c r="C166" s="14">
        <v>16.670000000000002</v>
      </c>
      <c r="D166" s="14">
        <v>17.86</v>
      </c>
      <c r="E166" s="11" t="s">
        <v>632</v>
      </c>
    </row>
    <row r="167" spans="1:5" x14ac:dyDescent="0.2">
      <c r="A167" s="7" t="s">
        <v>715</v>
      </c>
      <c r="B167" s="14">
        <v>63.6</v>
      </c>
      <c r="C167" s="14">
        <v>15.8</v>
      </c>
      <c r="D167" s="14">
        <v>20.6</v>
      </c>
      <c r="E167" s="11" t="s">
        <v>632</v>
      </c>
    </row>
    <row r="168" spans="1:5" x14ac:dyDescent="0.2">
      <c r="A168" s="7" t="s">
        <v>715</v>
      </c>
      <c r="B168" s="14">
        <v>60.98</v>
      </c>
      <c r="C168" s="14">
        <v>18.440000000000001</v>
      </c>
      <c r="D168" s="14">
        <v>20.58</v>
      </c>
      <c r="E168" s="11" t="s">
        <v>632</v>
      </c>
    </row>
    <row r="169" spans="1:5" x14ac:dyDescent="0.2">
      <c r="A169" s="7" t="s">
        <v>193</v>
      </c>
      <c r="B169" s="14">
        <v>60.6</v>
      </c>
      <c r="C169" s="14">
        <v>19.899999999999999</v>
      </c>
      <c r="D169" s="14">
        <v>19.5</v>
      </c>
      <c r="E169" s="11" t="s">
        <v>632</v>
      </c>
    </row>
    <row r="170" spans="1:5" x14ac:dyDescent="0.2">
      <c r="A170" s="7" t="s">
        <v>193</v>
      </c>
      <c r="B170" s="14">
        <v>69.3</v>
      </c>
      <c r="C170" s="14">
        <v>14.9</v>
      </c>
      <c r="D170" s="14">
        <v>15.8</v>
      </c>
      <c r="E170" s="11" t="s">
        <v>632</v>
      </c>
    </row>
    <row r="171" spans="1:5" x14ac:dyDescent="0.2">
      <c r="A171" s="7" t="s">
        <v>193</v>
      </c>
      <c r="B171" s="14">
        <v>67</v>
      </c>
      <c r="C171" s="14">
        <v>15</v>
      </c>
      <c r="D171" s="14">
        <v>18</v>
      </c>
      <c r="E171" s="11" t="s">
        <v>632</v>
      </c>
    </row>
    <row r="172" spans="1:5" x14ac:dyDescent="0.2">
      <c r="A172" s="7" t="s">
        <v>715</v>
      </c>
      <c r="B172" s="14">
        <v>80.569999999999993</v>
      </c>
      <c r="C172" s="14">
        <v>14.52</v>
      </c>
      <c r="D172" s="14">
        <v>4.91</v>
      </c>
      <c r="E172" s="11" t="s">
        <v>632</v>
      </c>
    </row>
    <row r="173" spans="1:5" x14ac:dyDescent="0.2">
      <c r="A173" s="7" t="s">
        <v>716</v>
      </c>
      <c r="B173" s="14">
        <v>66.040000000000006</v>
      </c>
      <c r="C173" s="14">
        <v>16.59</v>
      </c>
      <c r="D173" s="14">
        <v>17.37</v>
      </c>
      <c r="E173" s="11" t="s">
        <v>632</v>
      </c>
    </row>
    <row r="174" spans="1:5" x14ac:dyDescent="0.2">
      <c r="A174" s="7" t="s">
        <v>717</v>
      </c>
      <c r="B174" s="14">
        <v>69.099999999999994</v>
      </c>
      <c r="C174" s="14">
        <v>29</v>
      </c>
      <c r="D174" s="14">
        <v>1.9</v>
      </c>
      <c r="E174" s="11" t="s">
        <v>632</v>
      </c>
    </row>
    <row r="175" spans="1:5" x14ac:dyDescent="0.2">
      <c r="A175" s="7" t="s">
        <v>717</v>
      </c>
      <c r="B175" s="14">
        <v>80.3</v>
      </c>
      <c r="C175" s="14">
        <v>16.899999999999999</v>
      </c>
      <c r="D175" s="14">
        <v>2.8</v>
      </c>
      <c r="E175" s="11" t="s">
        <v>632</v>
      </c>
    </row>
    <row r="176" spans="1:5" x14ac:dyDescent="0.2">
      <c r="A176" s="7" t="s">
        <v>718</v>
      </c>
      <c r="B176" s="14">
        <v>73.849999999999994</v>
      </c>
      <c r="C176" s="14">
        <v>21.9</v>
      </c>
      <c r="D176" s="14">
        <v>4.25</v>
      </c>
      <c r="E176" s="11" t="s">
        <v>632</v>
      </c>
    </row>
    <row r="177" spans="1:5" x14ac:dyDescent="0.2">
      <c r="A177" s="7" t="s">
        <v>718</v>
      </c>
      <c r="B177" s="14">
        <v>72.56</v>
      </c>
      <c r="C177" s="14">
        <v>23.61</v>
      </c>
      <c r="D177" s="14">
        <v>3.83</v>
      </c>
      <c r="E177" s="11" t="s">
        <v>632</v>
      </c>
    </row>
    <row r="178" spans="1:5" x14ac:dyDescent="0.2">
      <c r="A178" s="7" t="s">
        <v>719</v>
      </c>
      <c r="B178" s="14">
        <v>76.2</v>
      </c>
      <c r="C178" s="14">
        <v>19.8</v>
      </c>
      <c r="D178" s="14">
        <v>4</v>
      </c>
      <c r="E178" s="11" t="s">
        <v>632</v>
      </c>
    </row>
    <row r="179" spans="1:5" x14ac:dyDescent="0.2">
      <c r="A179" s="3" t="s">
        <v>721</v>
      </c>
      <c r="B179" s="14">
        <v>76.8</v>
      </c>
      <c r="C179" s="14">
        <v>16.38</v>
      </c>
      <c r="D179" s="14">
        <v>6.82</v>
      </c>
      <c r="E179" s="11" t="s">
        <v>632</v>
      </c>
    </row>
    <row r="180" spans="1:5" x14ac:dyDescent="0.2">
      <c r="A180" s="3" t="s">
        <v>210</v>
      </c>
      <c r="B180" s="14">
        <v>70</v>
      </c>
      <c r="C180" s="14">
        <v>26.9</v>
      </c>
      <c r="D180" s="14">
        <v>3.1</v>
      </c>
      <c r="E180" s="11" t="s">
        <v>632</v>
      </c>
    </row>
    <row r="181" spans="1:5" x14ac:dyDescent="0.2">
      <c r="A181" s="7" t="s">
        <v>223</v>
      </c>
      <c r="B181" s="14">
        <v>78.28</v>
      </c>
      <c r="C181" s="14">
        <v>21.16</v>
      </c>
      <c r="D181" s="14">
        <v>0.56000000000000005</v>
      </c>
      <c r="E181" s="11" t="s">
        <v>632</v>
      </c>
    </row>
    <row r="182" spans="1:5" x14ac:dyDescent="0.2">
      <c r="A182" s="7" t="s">
        <v>223</v>
      </c>
      <c r="B182" s="14">
        <v>59.3</v>
      </c>
      <c r="C182" s="14">
        <v>37.9</v>
      </c>
      <c r="D182" s="14">
        <v>2.8</v>
      </c>
      <c r="E182" s="11" t="s">
        <v>632</v>
      </c>
    </row>
    <row r="183" spans="1:5" x14ac:dyDescent="0.2">
      <c r="A183" s="7" t="s">
        <v>727</v>
      </c>
      <c r="B183" s="14">
        <v>81.8</v>
      </c>
      <c r="C183" s="14">
        <v>15.68</v>
      </c>
      <c r="D183" s="14">
        <v>2.52</v>
      </c>
      <c r="E183" s="11" t="s">
        <v>632</v>
      </c>
    </row>
    <row r="184" spans="1:5" x14ac:dyDescent="0.2">
      <c r="A184" s="3" t="s">
        <v>729</v>
      </c>
      <c r="B184" s="14">
        <v>76.7</v>
      </c>
      <c r="C184" s="14">
        <v>15.39</v>
      </c>
      <c r="D184" s="14">
        <v>7.91</v>
      </c>
      <c r="E184" s="11" t="s">
        <v>632</v>
      </c>
    </row>
    <row r="185" spans="1:5" x14ac:dyDescent="0.2">
      <c r="A185" s="3" t="s">
        <v>729</v>
      </c>
      <c r="B185" s="14">
        <v>79.12</v>
      </c>
      <c r="C185" s="14">
        <v>16.559999999999999</v>
      </c>
      <c r="D185" s="16">
        <v>4.32</v>
      </c>
      <c r="E185" s="11" t="s">
        <v>632</v>
      </c>
    </row>
    <row r="186" spans="1:5" x14ac:dyDescent="0.2">
      <c r="A186" s="3" t="s">
        <v>730</v>
      </c>
      <c r="B186" s="14">
        <v>79.510000000000005</v>
      </c>
      <c r="C186" s="14">
        <v>14.09</v>
      </c>
      <c r="D186" s="14">
        <v>6.4</v>
      </c>
      <c r="E186" s="11" t="s">
        <v>632</v>
      </c>
    </row>
    <row r="187" spans="1:5" x14ac:dyDescent="0.2">
      <c r="A187" s="3" t="s">
        <v>731</v>
      </c>
      <c r="B187" s="14">
        <v>59.86</v>
      </c>
      <c r="C187" s="14">
        <v>12.48</v>
      </c>
      <c r="D187" s="14">
        <v>27.66</v>
      </c>
      <c r="E187" s="11" t="s">
        <v>632</v>
      </c>
    </row>
    <row r="188" spans="1:5" x14ac:dyDescent="0.2">
      <c r="A188" s="7" t="s">
        <v>732</v>
      </c>
      <c r="B188" s="14">
        <v>76.52</v>
      </c>
      <c r="C188" s="14">
        <v>17.22</v>
      </c>
      <c r="D188" s="14">
        <v>6.26</v>
      </c>
      <c r="E188" s="11" t="s">
        <v>632</v>
      </c>
    </row>
    <row r="189" spans="1:5" x14ac:dyDescent="0.2">
      <c r="A189" s="7" t="s">
        <v>732</v>
      </c>
      <c r="B189" s="14">
        <v>81.31</v>
      </c>
      <c r="C189" s="14">
        <v>15.68</v>
      </c>
      <c r="D189" s="14">
        <v>3.01</v>
      </c>
      <c r="E189" s="11" t="s">
        <v>632</v>
      </c>
    </row>
    <row r="190" spans="1:5" x14ac:dyDescent="0.2">
      <c r="A190" s="3" t="s">
        <v>733</v>
      </c>
      <c r="B190" s="14">
        <v>71</v>
      </c>
      <c r="C190" s="14">
        <v>19.100000000000001</v>
      </c>
      <c r="D190" s="14">
        <v>9.9</v>
      </c>
      <c r="E190" s="11" t="s">
        <v>632</v>
      </c>
    </row>
    <row r="191" spans="1:5" x14ac:dyDescent="0.2">
      <c r="A191" s="3" t="s">
        <v>736</v>
      </c>
      <c r="B191" s="16">
        <v>58.4</v>
      </c>
      <c r="C191" s="16">
        <v>34.200000000000003</v>
      </c>
      <c r="D191" s="16">
        <v>7.4</v>
      </c>
      <c r="E191" s="11" t="s">
        <v>632</v>
      </c>
    </row>
    <row r="192" spans="1:5" x14ac:dyDescent="0.2">
      <c r="A192" s="10" t="s">
        <v>737</v>
      </c>
      <c r="B192" s="16">
        <v>64</v>
      </c>
      <c r="C192" s="16">
        <v>2</v>
      </c>
      <c r="D192" s="16">
        <v>34</v>
      </c>
      <c r="E192" s="11" t="s">
        <v>632</v>
      </c>
    </row>
    <row r="193" spans="1:5" x14ac:dyDescent="0.2">
      <c r="A193" s="7" t="s">
        <v>208</v>
      </c>
      <c r="B193" s="14">
        <v>84.51</v>
      </c>
      <c r="C193" s="14">
        <v>11.88</v>
      </c>
      <c r="D193" s="14">
        <v>3.61</v>
      </c>
      <c r="E193" s="11" t="s">
        <v>632</v>
      </c>
    </row>
    <row r="194" spans="1:5" x14ac:dyDescent="0.2">
      <c r="A194" s="7" t="s">
        <v>208</v>
      </c>
      <c r="B194" s="14">
        <v>75.099999999999994</v>
      </c>
      <c r="C194" s="14">
        <v>16.87</v>
      </c>
      <c r="D194" s="14">
        <v>8.0299999999999994</v>
      </c>
      <c r="E194" s="11" t="s">
        <v>632</v>
      </c>
    </row>
    <row r="195" spans="1:5" x14ac:dyDescent="0.2">
      <c r="A195" s="7" t="s">
        <v>208</v>
      </c>
      <c r="B195" s="14">
        <v>64.599999999999994</v>
      </c>
      <c r="C195" s="14">
        <v>22.1</v>
      </c>
      <c r="D195" s="14">
        <v>13.3</v>
      </c>
      <c r="E195" s="11" t="s">
        <v>632</v>
      </c>
    </row>
    <row r="196" spans="1:5" x14ac:dyDescent="0.2">
      <c r="A196" s="7" t="s">
        <v>208</v>
      </c>
      <c r="B196" s="14">
        <v>79.599999999999994</v>
      </c>
      <c r="C196" s="14">
        <v>12.7</v>
      </c>
      <c r="D196" s="14">
        <v>7.7</v>
      </c>
      <c r="E196" s="11" t="s">
        <v>632</v>
      </c>
    </row>
    <row r="197" spans="1:5" x14ac:dyDescent="0.2">
      <c r="A197" s="7" t="s">
        <v>208</v>
      </c>
      <c r="B197" s="14">
        <v>77.900000000000006</v>
      </c>
      <c r="C197" s="14">
        <v>18.399999999999999</v>
      </c>
      <c r="D197" s="14">
        <v>3.7</v>
      </c>
      <c r="E197" s="11" t="s">
        <v>632</v>
      </c>
    </row>
    <row r="198" spans="1:5" x14ac:dyDescent="0.2">
      <c r="A198" s="7" t="s">
        <v>208</v>
      </c>
      <c r="B198" s="14">
        <v>85.61</v>
      </c>
      <c r="C198" s="14">
        <v>11.95</v>
      </c>
      <c r="D198" s="14">
        <v>2.44</v>
      </c>
      <c r="E198" s="11" t="s">
        <v>632</v>
      </c>
    </row>
    <row r="199" spans="1:5" x14ac:dyDescent="0.2">
      <c r="A199" s="7" t="s">
        <v>208</v>
      </c>
      <c r="B199" s="16">
        <v>73.78</v>
      </c>
      <c r="C199" s="16">
        <v>14.95</v>
      </c>
      <c r="D199" s="16">
        <v>11.27</v>
      </c>
      <c r="E199" s="11" t="s">
        <v>632</v>
      </c>
    </row>
    <row r="200" spans="1:5" x14ac:dyDescent="0.2">
      <c r="A200" s="7" t="s">
        <v>208</v>
      </c>
      <c r="B200" s="14">
        <v>75.8</v>
      </c>
      <c r="C200" s="14">
        <v>20</v>
      </c>
      <c r="D200" s="14">
        <v>4.2</v>
      </c>
      <c r="E200" s="11" t="s">
        <v>632</v>
      </c>
    </row>
    <row r="201" spans="1:5" x14ac:dyDescent="0.2">
      <c r="A201" s="7" t="s">
        <v>208</v>
      </c>
      <c r="B201" s="14">
        <v>77.36</v>
      </c>
      <c r="C201" s="14">
        <v>10.26</v>
      </c>
      <c r="D201" s="14">
        <v>12.38</v>
      </c>
      <c r="E201" s="11" t="s">
        <v>632</v>
      </c>
    </row>
    <row r="202" spans="1:5" x14ac:dyDescent="0.2">
      <c r="A202" s="7" t="s">
        <v>738</v>
      </c>
      <c r="B202" s="14">
        <v>75.650000000000006</v>
      </c>
      <c r="C202" s="14">
        <v>18.48</v>
      </c>
      <c r="D202" s="14">
        <v>5.87</v>
      </c>
      <c r="E202" s="11" t="s">
        <v>632</v>
      </c>
    </row>
    <row r="203" spans="1:5" x14ac:dyDescent="0.2">
      <c r="A203" s="3" t="s">
        <v>739</v>
      </c>
      <c r="B203" s="16">
        <v>73.400000000000006</v>
      </c>
      <c r="C203" s="16">
        <v>18.489999999999998</v>
      </c>
      <c r="D203" s="16">
        <v>8.11</v>
      </c>
      <c r="E203" s="11" t="s">
        <v>632</v>
      </c>
    </row>
    <row r="204" spans="1:5" x14ac:dyDescent="0.2">
      <c r="A204" s="10" t="s">
        <v>208</v>
      </c>
      <c r="B204" s="16">
        <v>85.43</v>
      </c>
      <c r="C204" s="16">
        <v>12.89</v>
      </c>
      <c r="D204" s="16">
        <v>1.68</v>
      </c>
      <c r="E204" s="11" t="s">
        <v>632</v>
      </c>
    </row>
    <row r="205" spans="1:5" x14ac:dyDescent="0.2">
      <c r="A205" s="3" t="s">
        <v>740</v>
      </c>
      <c r="B205" s="14">
        <v>86.4</v>
      </c>
      <c r="C205" s="14">
        <v>13.3</v>
      </c>
      <c r="D205" s="14">
        <v>0.3</v>
      </c>
      <c r="E205" s="11" t="s">
        <v>632</v>
      </c>
    </row>
    <row r="206" spans="1:5" x14ac:dyDescent="0.2">
      <c r="A206" s="3" t="s">
        <v>66</v>
      </c>
      <c r="B206" s="14">
        <v>80.72</v>
      </c>
      <c r="C206" s="14">
        <v>15.48</v>
      </c>
      <c r="D206" s="14">
        <v>3.8</v>
      </c>
      <c r="E206" s="11" t="s">
        <v>632</v>
      </c>
    </row>
    <row r="207" spans="1:5" x14ac:dyDescent="0.2">
      <c r="A207" s="3" t="s">
        <v>740</v>
      </c>
      <c r="B207" s="14">
        <v>82.66</v>
      </c>
      <c r="C207" s="14">
        <v>15.56</v>
      </c>
      <c r="D207" s="14">
        <v>1.78</v>
      </c>
      <c r="E207" s="11" t="s">
        <v>632</v>
      </c>
    </row>
    <row r="208" spans="1:5" x14ac:dyDescent="0.2">
      <c r="A208" s="7" t="s">
        <v>86</v>
      </c>
      <c r="B208" s="14">
        <v>83.2</v>
      </c>
      <c r="C208" s="14">
        <v>14.3</v>
      </c>
      <c r="D208" s="14">
        <v>2.5</v>
      </c>
      <c r="E208" s="11" t="s">
        <v>632</v>
      </c>
    </row>
    <row r="209" spans="1:5" x14ac:dyDescent="0.2">
      <c r="A209" s="3" t="s">
        <v>624</v>
      </c>
      <c r="B209" s="14">
        <v>81</v>
      </c>
      <c r="C209" s="14">
        <v>10.02</v>
      </c>
      <c r="D209" s="14">
        <v>8.98</v>
      </c>
      <c r="E209" s="11" t="s">
        <v>632</v>
      </c>
    </row>
    <row r="210" spans="1:5" x14ac:dyDescent="0.2">
      <c r="A210" s="3" t="s">
        <v>624</v>
      </c>
      <c r="B210" s="14">
        <v>72.63</v>
      </c>
      <c r="C210" s="14">
        <v>18.809999999999999</v>
      </c>
      <c r="D210" s="14">
        <v>8.56</v>
      </c>
      <c r="E210" s="11" t="s">
        <v>632</v>
      </c>
    </row>
    <row r="211" spans="1:5" x14ac:dyDescent="0.2">
      <c r="A211" s="3" t="s">
        <v>624</v>
      </c>
      <c r="B211" s="14">
        <v>70.7</v>
      </c>
      <c r="C211" s="14">
        <v>20.399999999999999</v>
      </c>
      <c r="D211" s="14">
        <v>8.9</v>
      </c>
      <c r="E211" s="11" t="s">
        <v>632</v>
      </c>
    </row>
    <row r="212" spans="1:5" x14ac:dyDescent="0.2">
      <c r="A212" s="3" t="s">
        <v>624</v>
      </c>
      <c r="B212" s="14">
        <v>70.5</v>
      </c>
      <c r="C212" s="14">
        <v>20.49</v>
      </c>
      <c r="D212" s="14">
        <v>9.01</v>
      </c>
      <c r="E212" s="11" t="s">
        <v>632</v>
      </c>
    </row>
    <row r="213" spans="1:5" x14ac:dyDescent="0.2">
      <c r="A213" s="3" t="s">
        <v>624</v>
      </c>
      <c r="B213" s="14">
        <v>70.400000000000006</v>
      </c>
      <c r="C213" s="14">
        <v>20.7</v>
      </c>
      <c r="D213" s="14">
        <v>8.9</v>
      </c>
      <c r="E213" s="11" t="s">
        <v>632</v>
      </c>
    </row>
    <row r="214" spans="1:5" x14ac:dyDescent="0.2">
      <c r="A214" s="7" t="s">
        <v>244</v>
      </c>
      <c r="B214" s="14">
        <v>74.400000000000006</v>
      </c>
      <c r="C214" s="14">
        <v>21.4</v>
      </c>
      <c r="D214" s="14">
        <v>4.2</v>
      </c>
      <c r="E214" s="11" t="s">
        <v>632</v>
      </c>
    </row>
    <row r="215" spans="1:5" x14ac:dyDescent="0.2">
      <c r="A215" s="7" t="s">
        <v>244</v>
      </c>
      <c r="B215" s="14">
        <v>68.540000000000006</v>
      </c>
      <c r="C215" s="14">
        <v>21.98</v>
      </c>
      <c r="D215" s="14">
        <v>9.48</v>
      </c>
      <c r="E215" s="11" t="s">
        <v>632</v>
      </c>
    </row>
    <row r="216" spans="1:5" x14ac:dyDescent="0.2">
      <c r="A216" s="3" t="s">
        <v>741</v>
      </c>
      <c r="B216" s="14">
        <v>66.09</v>
      </c>
      <c r="C216" s="14">
        <v>27.87</v>
      </c>
      <c r="D216" s="14">
        <v>6.04</v>
      </c>
      <c r="E216" s="11" t="s">
        <v>632</v>
      </c>
    </row>
    <row r="217" spans="1:5" x14ac:dyDescent="0.2">
      <c r="A217" s="7" t="s">
        <v>742</v>
      </c>
      <c r="B217" s="14">
        <v>68.349999999999994</v>
      </c>
      <c r="C217" s="14">
        <v>24.87</v>
      </c>
      <c r="D217" s="14">
        <v>6.78</v>
      </c>
      <c r="E217" s="11" t="s">
        <v>632</v>
      </c>
    </row>
    <row r="218" spans="1:5" x14ac:dyDescent="0.2">
      <c r="A218" s="10" t="s">
        <v>743</v>
      </c>
      <c r="B218" s="16">
        <v>65.8</v>
      </c>
      <c r="C218" s="16">
        <v>29.7</v>
      </c>
      <c r="D218" s="16">
        <v>4.5</v>
      </c>
      <c r="E218" s="11" t="s">
        <v>632</v>
      </c>
    </row>
    <row r="219" spans="1:5" x14ac:dyDescent="0.2">
      <c r="A219" s="7" t="s">
        <v>744</v>
      </c>
      <c r="B219" s="14">
        <v>68.03</v>
      </c>
      <c r="C219" s="14">
        <v>27.78</v>
      </c>
      <c r="D219" s="14">
        <v>4.1900000000000004</v>
      </c>
      <c r="E219" s="11" t="s">
        <v>632</v>
      </c>
    </row>
    <row r="220" spans="1:5" x14ac:dyDescent="0.2">
      <c r="A220" s="7" t="s">
        <v>745</v>
      </c>
      <c r="B220" s="14">
        <v>68.510000000000005</v>
      </c>
      <c r="C220" s="14">
        <v>29.11</v>
      </c>
      <c r="D220" s="14">
        <v>2.38</v>
      </c>
      <c r="E220" s="11" t="s">
        <v>632</v>
      </c>
    </row>
    <row r="221" spans="1:5" x14ac:dyDescent="0.2">
      <c r="A221" s="26" t="s">
        <v>746</v>
      </c>
      <c r="B221" s="16">
        <v>65.900000000000006</v>
      </c>
      <c r="C221" s="16">
        <v>27</v>
      </c>
      <c r="D221" s="16">
        <v>7.1</v>
      </c>
      <c r="E221" s="11" t="s">
        <v>632</v>
      </c>
    </row>
    <row r="222" spans="1:5" x14ac:dyDescent="0.2">
      <c r="A222" s="7" t="s">
        <v>747</v>
      </c>
      <c r="B222" s="14">
        <v>69.75</v>
      </c>
      <c r="C222" s="14">
        <v>26.92</v>
      </c>
      <c r="D222" s="14">
        <v>3.33</v>
      </c>
      <c r="E222" s="11" t="s">
        <v>632</v>
      </c>
    </row>
    <row r="223" spans="1:5" x14ac:dyDescent="0.2">
      <c r="A223" s="7" t="s">
        <v>287</v>
      </c>
      <c r="B223" s="14">
        <v>71.53</v>
      </c>
      <c r="C223" s="14">
        <v>24.1</v>
      </c>
      <c r="D223" s="14">
        <v>4.37</v>
      </c>
      <c r="E223" s="11" t="s">
        <v>632</v>
      </c>
    </row>
    <row r="224" spans="1:5" x14ac:dyDescent="0.2">
      <c r="A224" s="26" t="s">
        <v>748</v>
      </c>
      <c r="B224" s="14">
        <v>71.099999999999994</v>
      </c>
      <c r="C224" s="14">
        <v>25.89</v>
      </c>
      <c r="D224" s="14">
        <v>3.01</v>
      </c>
      <c r="E224" s="11" t="s">
        <v>632</v>
      </c>
    </row>
    <row r="225" spans="1:5" x14ac:dyDescent="0.2">
      <c r="A225" s="3" t="s">
        <v>624</v>
      </c>
      <c r="B225" s="14">
        <v>71.2</v>
      </c>
      <c r="C225" s="14">
        <v>21.26</v>
      </c>
      <c r="D225" s="14">
        <v>7.54</v>
      </c>
      <c r="E225" s="11" t="s">
        <v>632</v>
      </c>
    </row>
    <row r="226" spans="1:5" x14ac:dyDescent="0.2">
      <c r="A226" s="26" t="s">
        <v>393</v>
      </c>
      <c r="B226" s="14">
        <v>78.040000000000006</v>
      </c>
      <c r="C226" s="14">
        <v>19.88</v>
      </c>
      <c r="D226" s="14">
        <v>2.08</v>
      </c>
      <c r="E226" s="11" t="s">
        <v>632</v>
      </c>
    </row>
    <row r="227" spans="1:5" x14ac:dyDescent="0.2">
      <c r="A227" s="7" t="s">
        <v>749</v>
      </c>
      <c r="B227" s="14">
        <v>77.180000000000007</v>
      </c>
      <c r="C227" s="14">
        <v>17.27</v>
      </c>
      <c r="D227" s="14">
        <v>5.55</v>
      </c>
      <c r="E227" s="11" t="s">
        <v>632</v>
      </c>
    </row>
    <row r="228" spans="1:5" x14ac:dyDescent="0.2">
      <c r="A228" s="7" t="s">
        <v>750</v>
      </c>
      <c r="B228" s="14">
        <v>69.680000000000007</v>
      </c>
      <c r="C228" s="14">
        <v>16.2</v>
      </c>
      <c r="D228" s="14">
        <v>14.12</v>
      </c>
      <c r="E228" s="11" t="s">
        <v>632</v>
      </c>
    </row>
    <row r="229" spans="1:5" x14ac:dyDescent="0.2">
      <c r="A229" s="26" t="s">
        <v>751</v>
      </c>
      <c r="B229" s="14">
        <v>82.5</v>
      </c>
      <c r="C229" s="14">
        <v>14.7</v>
      </c>
      <c r="D229" s="14">
        <v>2.8</v>
      </c>
      <c r="E229" s="11" t="s">
        <v>632</v>
      </c>
    </row>
    <row r="230" spans="1:5" x14ac:dyDescent="0.2">
      <c r="A230" s="10" t="s">
        <v>752</v>
      </c>
      <c r="B230" s="16">
        <v>77.11</v>
      </c>
      <c r="C230" s="16">
        <v>18.34</v>
      </c>
      <c r="D230" s="16">
        <v>4.55</v>
      </c>
      <c r="E230" s="11" t="s">
        <v>632</v>
      </c>
    </row>
    <row r="231" spans="1:5" x14ac:dyDescent="0.2">
      <c r="A231" s="7" t="s">
        <v>754</v>
      </c>
      <c r="B231" s="14">
        <v>78.819999999999993</v>
      </c>
      <c r="C231" s="14">
        <v>16.79</v>
      </c>
      <c r="D231" s="14">
        <v>4.3899999999999997</v>
      </c>
      <c r="E231" s="11" t="s">
        <v>632</v>
      </c>
    </row>
    <row r="232" spans="1:5" x14ac:dyDescent="0.2">
      <c r="A232" s="3" t="s">
        <v>755</v>
      </c>
      <c r="B232" s="14">
        <v>76.55</v>
      </c>
      <c r="C232" s="14">
        <v>16.489999999999998</v>
      </c>
      <c r="D232" s="14">
        <v>6.96</v>
      </c>
      <c r="E232" s="11" t="s">
        <v>632</v>
      </c>
    </row>
    <row r="233" spans="1:5" x14ac:dyDescent="0.2">
      <c r="A233" s="3" t="s">
        <v>756</v>
      </c>
      <c r="B233" s="14">
        <v>71.61</v>
      </c>
      <c r="C233" s="14">
        <v>12.71</v>
      </c>
      <c r="D233" s="14">
        <v>15.68</v>
      </c>
      <c r="E233" s="11" t="s">
        <v>632</v>
      </c>
    </row>
    <row r="234" spans="1:5" x14ac:dyDescent="0.2">
      <c r="A234" s="7" t="s">
        <v>246</v>
      </c>
      <c r="B234" s="14">
        <v>85.1</v>
      </c>
      <c r="C234" s="14">
        <v>10.8</v>
      </c>
      <c r="D234" s="14">
        <v>4.0999999999999996</v>
      </c>
      <c r="E234" s="11" t="s">
        <v>632</v>
      </c>
    </row>
    <row r="235" spans="1:5" x14ac:dyDescent="0.2">
      <c r="A235" s="7" t="s">
        <v>757</v>
      </c>
      <c r="B235" s="14">
        <v>69.849999999999994</v>
      </c>
      <c r="C235" s="14">
        <v>16.47</v>
      </c>
      <c r="D235" s="14">
        <v>13.68</v>
      </c>
      <c r="E235" s="11" t="s">
        <v>632</v>
      </c>
    </row>
    <row r="236" spans="1:5" x14ac:dyDescent="0.2">
      <c r="A236" s="3" t="s">
        <v>758</v>
      </c>
      <c r="B236" s="14">
        <v>77.900000000000006</v>
      </c>
      <c r="C236" s="14">
        <v>20.7</v>
      </c>
      <c r="D236" s="14">
        <v>1.4</v>
      </c>
      <c r="E236" s="11" t="s">
        <v>632</v>
      </c>
    </row>
    <row r="237" spans="1:5" x14ac:dyDescent="0.2">
      <c r="A237" s="3" t="s">
        <v>760</v>
      </c>
      <c r="B237" s="14">
        <v>72.8</v>
      </c>
      <c r="C237" s="14">
        <v>18.8</v>
      </c>
      <c r="D237" s="14">
        <v>8.4</v>
      </c>
      <c r="E237" s="11" t="s">
        <v>632</v>
      </c>
    </row>
    <row r="238" spans="1:5" x14ac:dyDescent="0.2">
      <c r="A238" s="7" t="s">
        <v>45</v>
      </c>
      <c r="B238" s="14">
        <v>79</v>
      </c>
      <c r="C238" s="14">
        <v>18.2</v>
      </c>
      <c r="D238" s="14">
        <v>2.8</v>
      </c>
      <c r="E238" s="11" t="s">
        <v>632</v>
      </c>
    </row>
    <row r="239" spans="1:5" x14ac:dyDescent="0.2">
      <c r="A239" s="7" t="s">
        <v>57</v>
      </c>
      <c r="B239" s="14">
        <v>76.8</v>
      </c>
      <c r="C239" s="14">
        <v>18.940000000000001</v>
      </c>
      <c r="D239" s="14">
        <v>4.26</v>
      </c>
      <c r="E239" s="11" t="s">
        <v>632</v>
      </c>
    </row>
    <row r="240" spans="1:5" x14ac:dyDescent="0.2">
      <c r="A240" s="7" t="s">
        <v>57</v>
      </c>
      <c r="B240" s="14">
        <v>75.400000000000006</v>
      </c>
      <c r="C240" s="14">
        <v>18.2</v>
      </c>
      <c r="D240" s="14">
        <v>6.4</v>
      </c>
      <c r="E240" s="11" t="s">
        <v>632</v>
      </c>
    </row>
    <row r="241" spans="1:5" x14ac:dyDescent="0.2">
      <c r="A241" s="7" t="s">
        <v>57</v>
      </c>
      <c r="B241" s="14">
        <v>79.900000000000006</v>
      </c>
      <c r="C241" s="14">
        <v>17.37</v>
      </c>
      <c r="D241" s="14">
        <v>2.73</v>
      </c>
      <c r="E241" s="11" t="s">
        <v>632</v>
      </c>
    </row>
    <row r="242" spans="1:5" x14ac:dyDescent="0.2">
      <c r="A242" s="7" t="s">
        <v>57</v>
      </c>
      <c r="B242" s="14">
        <v>76.099999999999994</v>
      </c>
      <c r="C242" s="14">
        <v>18.02</v>
      </c>
      <c r="D242" s="14">
        <v>5.88</v>
      </c>
      <c r="E242" s="11" t="s">
        <v>632</v>
      </c>
    </row>
    <row r="243" spans="1:5" x14ac:dyDescent="0.2">
      <c r="A243" s="7" t="s">
        <v>57</v>
      </c>
      <c r="B243" s="14">
        <v>63.3</v>
      </c>
      <c r="C243" s="14">
        <v>27.2</v>
      </c>
      <c r="D243" s="14">
        <v>9.5</v>
      </c>
      <c r="E243" s="11" t="s">
        <v>632</v>
      </c>
    </row>
    <row r="244" spans="1:5" x14ac:dyDescent="0.2">
      <c r="A244" s="7" t="s">
        <v>57</v>
      </c>
      <c r="B244" s="14">
        <v>84.3</v>
      </c>
      <c r="C244" s="14">
        <v>5.2</v>
      </c>
      <c r="D244" s="14">
        <v>10.5</v>
      </c>
      <c r="E244" s="11" t="s">
        <v>632</v>
      </c>
    </row>
    <row r="245" spans="1:5" x14ac:dyDescent="0.2">
      <c r="A245" s="7" t="s">
        <v>761</v>
      </c>
      <c r="B245" s="14">
        <v>80.099999999999994</v>
      </c>
      <c r="C245" s="14">
        <v>18.54</v>
      </c>
      <c r="D245" s="14">
        <v>1.36</v>
      </c>
      <c r="E245" s="11" t="s">
        <v>632</v>
      </c>
    </row>
    <row r="246" spans="1:5" x14ac:dyDescent="0.2">
      <c r="A246" s="7" t="s">
        <v>761</v>
      </c>
      <c r="B246" s="14">
        <v>78.17</v>
      </c>
      <c r="C246" s="14">
        <v>18.71</v>
      </c>
      <c r="D246" s="14">
        <v>3.12</v>
      </c>
      <c r="E246" s="11" t="s">
        <v>632</v>
      </c>
    </row>
    <row r="247" spans="1:5" x14ac:dyDescent="0.2">
      <c r="A247" s="7" t="s">
        <v>762</v>
      </c>
      <c r="B247" s="14">
        <v>73.3</v>
      </c>
      <c r="C247" s="14">
        <v>20.3</v>
      </c>
      <c r="D247" s="14">
        <v>6.4</v>
      </c>
      <c r="E247" s="11" t="s">
        <v>632</v>
      </c>
    </row>
    <row r="248" spans="1:5" x14ac:dyDescent="0.2">
      <c r="A248" s="7" t="s">
        <v>762</v>
      </c>
      <c r="B248" s="14">
        <v>73.44</v>
      </c>
      <c r="C248" s="14">
        <v>19.54</v>
      </c>
      <c r="D248" s="14">
        <v>7.02</v>
      </c>
      <c r="E248" s="11" t="s">
        <v>632</v>
      </c>
    </row>
    <row r="249" spans="1:5" x14ac:dyDescent="0.2">
      <c r="A249" s="7" t="s">
        <v>87</v>
      </c>
      <c r="B249" s="14">
        <v>80.86</v>
      </c>
      <c r="C249" s="14">
        <v>14.08</v>
      </c>
      <c r="D249" s="14">
        <v>5.0599999999999996</v>
      </c>
      <c r="E249" s="11" t="s">
        <v>632</v>
      </c>
    </row>
    <row r="250" spans="1:5" x14ac:dyDescent="0.2">
      <c r="A250" s="7" t="s">
        <v>87</v>
      </c>
      <c r="B250" s="14">
        <v>78.099999999999994</v>
      </c>
      <c r="C250" s="14">
        <v>14.55</v>
      </c>
      <c r="D250" s="14">
        <v>7.35</v>
      </c>
      <c r="E250" s="11" t="s">
        <v>632</v>
      </c>
    </row>
    <row r="251" spans="1:5" x14ac:dyDescent="0.2">
      <c r="A251" s="7" t="s">
        <v>87</v>
      </c>
      <c r="B251" s="14">
        <v>75.17</v>
      </c>
      <c r="C251" s="14">
        <v>19.25</v>
      </c>
      <c r="D251" s="14">
        <v>5.58</v>
      </c>
      <c r="E251" s="11" t="s">
        <v>632</v>
      </c>
    </row>
    <row r="252" spans="1:5" x14ac:dyDescent="0.2">
      <c r="A252" s="7" t="s">
        <v>87</v>
      </c>
      <c r="B252" s="14">
        <v>63.9</v>
      </c>
      <c r="C252" s="14">
        <v>14.53</v>
      </c>
      <c r="D252" s="14">
        <v>21.57</v>
      </c>
      <c r="E252" s="11" t="s">
        <v>632</v>
      </c>
    </row>
    <row r="253" spans="1:5" x14ac:dyDescent="0.2">
      <c r="A253" s="7" t="s">
        <v>447</v>
      </c>
      <c r="B253" s="14">
        <v>77.05</v>
      </c>
      <c r="C253" s="14">
        <v>18.3</v>
      </c>
      <c r="D253" s="14">
        <v>4.6500000000000004</v>
      </c>
      <c r="E253" s="11" t="s">
        <v>632</v>
      </c>
    </row>
    <row r="254" spans="1:5" x14ac:dyDescent="0.2">
      <c r="A254" s="10" t="s">
        <v>766</v>
      </c>
      <c r="B254" s="16">
        <v>66.3</v>
      </c>
      <c r="C254" s="16">
        <v>24.8</v>
      </c>
      <c r="D254" s="16">
        <v>8.9</v>
      </c>
      <c r="E254" s="11" t="s">
        <v>632</v>
      </c>
    </row>
    <row r="255" spans="1:5" x14ac:dyDescent="0.2">
      <c r="A255" s="10" t="s">
        <v>766</v>
      </c>
      <c r="B255" s="14">
        <v>77.400000000000006</v>
      </c>
      <c r="C255" s="14">
        <v>17.7</v>
      </c>
      <c r="D255" s="14">
        <v>4.9000000000000004</v>
      </c>
      <c r="E255" s="11" t="s">
        <v>632</v>
      </c>
    </row>
    <row r="256" spans="1:5" x14ac:dyDescent="0.2">
      <c r="A256" s="10" t="s">
        <v>766</v>
      </c>
      <c r="B256" s="14">
        <v>76.900000000000006</v>
      </c>
      <c r="C256" s="14">
        <v>18.600000000000001</v>
      </c>
      <c r="D256" s="14">
        <v>4.5</v>
      </c>
      <c r="E256" s="11" t="s">
        <v>632</v>
      </c>
    </row>
    <row r="257" spans="1:5" x14ac:dyDescent="0.2">
      <c r="A257" s="10" t="s">
        <v>767</v>
      </c>
      <c r="B257" s="16">
        <v>75.3</v>
      </c>
      <c r="C257" s="16">
        <v>18.77</v>
      </c>
      <c r="D257" s="16">
        <v>5.93</v>
      </c>
      <c r="E257" s="11" t="s">
        <v>632</v>
      </c>
    </row>
    <row r="258" spans="1:5" x14ac:dyDescent="0.2">
      <c r="A258" s="7" t="s">
        <v>635</v>
      </c>
      <c r="B258" s="14">
        <v>74.2</v>
      </c>
      <c r="C258" s="14">
        <v>22.65</v>
      </c>
      <c r="D258" s="14">
        <v>3.15</v>
      </c>
      <c r="E258" s="11" t="s">
        <v>632</v>
      </c>
    </row>
    <row r="259" spans="1:5" x14ac:dyDescent="0.2">
      <c r="A259" s="7" t="s">
        <v>768</v>
      </c>
      <c r="B259" s="14">
        <v>87.2</v>
      </c>
      <c r="C259" s="14">
        <v>9.5399999999999991</v>
      </c>
      <c r="D259" s="14">
        <v>3.26</v>
      </c>
      <c r="E259" s="11" t="s">
        <v>632</v>
      </c>
    </row>
    <row r="260" spans="1:5" x14ac:dyDescent="0.2">
      <c r="A260" s="7" t="s">
        <v>769</v>
      </c>
      <c r="B260" s="14">
        <v>69.8</v>
      </c>
      <c r="C260" s="14">
        <v>19.420000000000002</v>
      </c>
      <c r="D260" s="14">
        <v>10.78</v>
      </c>
      <c r="E260" s="11" t="s">
        <v>632</v>
      </c>
    </row>
    <row r="261" spans="1:5" x14ac:dyDescent="0.2">
      <c r="A261" s="7" t="s">
        <v>766</v>
      </c>
      <c r="B261" s="14">
        <v>78</v>
      </c>
      <c r="C261" s="14">
        <v>17.5</v>
      </c>
      <c r="D261" s="14">
        <v>4.5</v>
      </c>
      <c r="E261" s="11" t="s">
        <v>632</v>
      </c>
    </row>
    <row r="262" spans="1:5" x14ac:dyDescent="0.2">
      <c r="A262" s="10" t="s">
        <v>189</v>
      </c>
      <c r="B262" s="16">
        <v>76.5</v>
      </c>
      <c r="C262" s="16">
        <v>19.649999999999999</v>
      </c>
      <c r="D262" s="16">
        <v>3.85</v>
      </c>
      <c r="E262" s="11" t="s">
        <v>632</v>
      </c>
    </row>
    <row r="263" spans="1:5" x14ac:dyDescent="0.2">
      <c r="A263" s="7" t="s">
        <v>189</v>
      </c>
      <c r="B263" s="14">
        <v>78.8</v>
      </c>
      <c r="C263" s="14">
        <v>17.399999999999999</v>
      </c>
      <c r="D263" s="14">
        <v>3.8</v>
      </c>
      <c r="E263" s="11" t="s">
        <v>632</v>
      </c>
    </row>
    <row r="264" spans="1:5" x14ac:dyDescent="0.2">
      <c r="A264" s="7" t="s">
        <v>770</v>
      </c>
      <c r="B264" s="14">
        <v>79.2</v>
      </c>
      <c r="C264" s="14">
        <v>17.940000000000001</v>
      </c>
      <c r="D264" s="14">
        <v>2.86</v>
      </c>
      <c r="E264" s="11" t="s">
        <v>632</v>
      </c>
    </row>
    <row r="265" spans="1:5" x14ac:dyDescent="0.2">
      <c r="A265" s="7" t="s">
        <v>771</v>
      </c>
      <c r="B265" s="14">
        <v>73.010000000000005</v>
      </c>
      <c r="C265" s="14">
        <v>23.04</v>
      </c>
      <c r="D265" s="14">
        <v>3.95</v>
      </c>
      <c r="E265" s="11" t="s">
        <v>632</v>
      </c>
    </row>
    <row r="266" spans="1:5" x14ac:dyDescent="0.2">
      <c r="A266" s="7" t="s">
        <v>194</v>
      </c>
      <c r="B266" s="14">
        <v>65.62</v>
      </c>
      <c r="C266" s="14">
        <v>14.23</v>
      </c>
      <c r="D266" s="14">
        <v>20.149999999999999</v>
      </c>
      <c r="E266" s="11" t="s">
        <v>632</v>
      </c>
    </row>
    <row r="267" spans="1:5" x14ac:dyDescent="0.2">
      <c r="A267" s="7" t="s">
        <v>194</v>
      </c>
      <c r="B267" s="16">
        <v>65.47</v>
      </c>
      <c r="C267" s="16">
        <v>15.86</v>
      </c>
      <c r="D267" s="16">
        <v>18.670000000000002</v>
      </c>
      <c r="E267" s="11" t="s">
        <v>632</v>
      </c>
    </row>
    <row r="268" spans="1:5" x14ac:dyDescent="0.2">
      <c r="A268" s="7" t="s">
        <v>194</v>
      </c>
      <c r="B268" s="14">
        <v>66.62</v>
      </c>
      <c r="C268" s="14">
        <v>16.559999999999999</v>
      </c>
      <c r="D268" s="14">
        <v>16.82</v>
      </c>
      <c r="E268" s="11" t="s">
        <v>632</v>
      </c>
    </row>
    <row r="269" spans="1:5" x14ac:dyDescent="0.2">
      <c r="A269" s="7" t="s">
        <v>194</v>
      </c>
      <c r="B269" s="14">
        <v>88.8</v>
      </c>
      <c r="C269" s="14">
        <v>1.65</v>
      </c>
      <c r="D269" s="14">
        <v>9.5500000000000007</v>
      </c>
      <c r="E269" s="11" t="s">
        <v>632</v>
      </c>
    </row>
    <row r="270" spans="1:5" x14ac:dyDescent="0.2">
      <c r="A270" s="7" t="s">
        <v>194</v>
      </c>
      <c r="B270" s="14">
        <v>69.33</v>
      </c>
      <c r="C270" s="14">
        <v>17.25</v>
      </c>
      <c r="D270" s="14">
        <v>13.42</v>
      </c>
      <c r="E270" s="11" t="s">
        <v>632</v>
      </c>
    </row>
    <row r="271" spans="1:5" x14ac:dyDescent="0.2">
      <c r="A271" s="7" t="s">
        <v>772</v>
      </c>
      <c r="B271" s="14">
        <v>73.5</v>
      </c>
      <c r="C271" s="14">
        <v>19.62</v>
      </c>
      <c r="D271" s="14">
        <v>6.88</v>
      </c>
      <c r="E271" s="11" t="s">
        <v>632</v>
      </c>
    </row>
    <row r="272" spans="1:5" x14ac:dyDescent="0.2">
      <c r="A272" s="7" t="s">
        <v>773</v>
      </c>
      <c r="B272" s="14">
        <v>77.2</v>
      </c>
      <c r="C272" s="14">
        <v>18.059999999999999</v>
      </c>
      <c r="D272" s="14">
        <v>4.74</v>
      </c>
      <c r="E272" s="11" t="s">
        <v>632</v>
      </c>
    </row>
    <row r="273" spans="1:5" x14ac:dyDescent="0.2">
      <c r="A273" s="7" t="s">
        <v>228</v>
      </c>
      <c r="B273" s="14">
        <v>73.400000000000006</v>
      </c>
      <c r="C273" s="14">
        <v>17.649999999999999</v>
      </c>
      <c r="D273" s="14">
        <v>8.9499999999999993</v>
      </c>
      <c r="E273" s="11" t="s">
        <v>632</v>
      </c>
    </row>
    <row r="274" spans="1:5" x14ac:dyDescent="0.2">
      <c r="A274" s="7" t="s">
        <v>228</v>
      </c>
      <c r="B274" s="14">
        <v>75.8</v>
      </c>
      <c r="C274" s="14">
        <v>17.2</v>
      </c>
      <c r="D274" s="14">
        <v>7</v>
      </c>
      <c r="E274" s="11" t="s">
        <v>632</v>
      </c>
    </row>
    <row r="275" spans="1:5" x14ac:dyDescent="0.2">
      <c r="A275" s="7" t="s">
        <v>228</v>
      </c>
      <c r="B275" s="14">
        <v>71.11</v>
      </c>
      <c r="C275" s="14">
        <v>19.34</v>
      </c>
      <c r="D275" s="14">
        <v>9.5500000000000007</v>
      </c>
      <c r="E275" s="11" t="s">
        <v>632</v>
      </c>
    </row>
    <row r="276" spans="1:5" x14ac:dyDescent="0.2">
      <c r="A276" s="7" t="s">
        <v>228</v>
      </c>
      <c r="B276" s="14">
        <v>75.540000000000006</v>
      </c>
      <c r="C276" s="14">
        <v>16.22</v>
      </c>
      <c r="D276" s="14">
        <v>8.24</v>
      </c>
      <c r="E276" s="11" t="s">
        <v>632</v>
      </c>
    </row>
    <row r="277" spans="1:5" x14ac:dyDescent="0.2">
      <c r="A277" s="7" t="s">
        <v>228</v>
      </c>
      <c r="B277" s="14">
        <v>78.72</v>
      </c>
      <c r="C277" s="14">
        <v>15.47</v>
      </c>
      <c r="D277" s="14">
        <v>5.82</v>
      </c>
      <c r="E277" s="11" t="s">
        <v>632</v>
      </c>
    </row>
    <row r="278" spans="1:5" x14ac:dyDescent="0.2">
      <c r="A278" s="7" t="s">
        <v>228</v>
      </c>
      <c r="B278" s="14">
        <v>81.23</v>
      </c>
      <c r="C278" s="14">
        <v>14.88</v>
      </c>
      <c r="D278" s="14">
        <v>3.89</v>
      </c>
      <c r="E278" s="11" t="s">
        <v>632</v>
      </c>
    </row>
    <row r="279" spans="1:5" x14ac:dyDescent="0.2">
      <c r="A279" s="7" t="s">
        <v>228</v>
      </c>
      <c r="B279" s="16">
        <v>78.8</v>
      </c>
      <c r="C279" s="16">
        <v>17.79</v>
      </c>
      <c r="D279" s="16">
        <v>3.41</v>
      </c>
      <c r="E279" s="11" t="s">
        <v>632</v>
      </c>
    </row>
    <row r="280" spans="1:5" x14ac:dyDescent="0.2">
      <c r="A280" s="7" t="s">
        <v>228</v>
      </c>
      <c r="B280" s="16">
        <v>77.3</v>
      </c>
      <c r="C280" s="16">
        <v>16.3</v>
      </c>
      <c r="D280" s="16">
        <v>6.4</v>
      </c>
      <c r="E280" s="11" t="s">
        <v>632</v>
      </c>
    </row>
    <row r="281" spans="1:5" x14ac:dyDescent="0.2">
      <c r="A281" s="7" t="s">
        <v>228</v>
      </c>
      <c r="B281" s="14">
        <v>81.239999999999995</v>
      </c>
      <c r="C281" s="14">
        <v>14.87</v>
      </c>
      <c r="D281" s="14">
        <v>3.89</v>
      </c>
      <c r="E281" s="11" t="s">
        <v>632</v>
      </c>
    </row>
    <row r="282" spans="1:5" x14ac:dyDescent="0.2">
      <c r="A282" s="7" t="s">
        <v>228</v>
      </c>
      <c r="B282" s="14">
        <v>78.62</v>
      </c>
      <c r="C282" s="14">
        <v>17.059999999999999</v>
      </c>
      <c r="D282" s="14">
        <v>4.32</v>
      </c>
      <c r="E282" s="11" t="s">
        <v>632</v>
      </c>
    </row>
    <row r="283" spans="1:5" x14ac:dyDescent="0.2">
      <c r="A283" s="7" t="s">
        <v>228</v>
      </c>
      <c r="B283" s="16">
        <v>75.27</v>
      </c>
      <c r="C283" s="16">
        <v>17.71</v>
      </c>
      <c r="D283" s="16">
        <v>7.02</v>
      </c>
      <c r="E283" s="11" t="s">
        <v>632</v>
      </c>
    </row>
    <row r="284" spans="1:5" x14ac:dyDescent="0.2">
      <c r="A284" s="7" t="s">
        <v>228</v>
      </c>
      <c r="B284" s="16">
        <v>75.8</v>
      </c>
      <c r="C284" s="16">
        <v>18.100000000000001</v>
      </c>
      <c r="D284" s="16">
        <v>6.1</v>
      </c>
      <c r="E284" s="11" t="s">
        <v>632</v>
      </c>
    </row>
    <row r="285" spans="1:5" x14ac:dyDescent="0.2">
      <c r="A285" s="7" t="s">
        <v>228</v>
      </c>
      <c r="B285" s="14">
        <v>76</v>
      </c>
      <c r="C285" s="14">
        <v>16.5</v>
      </c>
      <c r="D285" s="14">
        <v>7.5</v>
      </c>
      <c r="E285" s="11" t="s">
        <v>632</v>
      </c>
    </row>
    <row r="286" spans="1:5" x14ac:dyDescent="0.2">
      <c r="A286" s="7" t="s">
        <v>228</v>
      </c>
      <c r="B286" s="16">
        <v>77.8</v>
      </c>
      <c r="C286" s="16">
        <v>17</v>
      </c>
      <c r="D286" s="16">
        <v>5.2</v>
      </c>
      <c r="E286" s="11" t="s">
        <v>632</v>
      </c>
    </row>
    <row r="287" spans="1:5" x14ac:dyDescent="0.2">
      <c r="A287" s="7" t="s">
        <v>228</v>
      </c>
      <c r="B287" s="14">
        <v>71.599999999999994</v>
      </c>
      <c r="C287" s="14">
        <v>20.149999999999999</v>
      </c>
      <c r="D287" s="14">
        <v>8.25</v>
      </c>
      <c r="E287" s="11" t="s">
        <v>632</v>
      </c>
    </row>
    <row r="288" spans="1:5" x14ac:dyDescent="0.2">
      <c r="A288" s="7" t="s">
        <v>228</v>
      </c>
      <c r="B288" s="14">
        <v>77.7</v>
      </c>
      <c r="C288" s="14">
        <v>17.59</v>
      </c>
      <c r="D288" s="14">
        <v>4.71</v>
      </c>
      <c r="E288" s="11" t="s">
        <v>632</v>
      </c>
    </row>
    <row r="289" spans="1:5" x14ac:dyDescent="0.2">
      <c r="A289" s="7" t="s">
        <v>228</v>
      </c>
      <c r="B289" s="14">
        <v>76.16</v>
      </c>
      <c r="C289" s="14">
        <v>16.059999999999999</v>
      </c>
      <c r="D289" s="14">
        <v>7.79</v>
      </c>
      <c r="E289" s="11" t="s">
        <v>632</v>
      </c>
    </row>
    <row r="290" spans="1:5" x14ac:dyDescent="0.2">
      <c r="A290" s="7" t="s">
        <v>228</v>
      </c>
      <c r="B290" s="14">
        <v>71.89</v>
      </c>
      <c r="C290" s="14">
        <v>17.8</v>
      </c>
      <c r="D290" s="14">
        <v>10.32</v>
      </c>
      <c r="E290" s="11" t="s">
        <v>632</v>
      </c>
    </row>
    <row r="291" spans="1:5" x14ac:dyDescent="0.2">
      <c r="A291" s="7" t="s">
        <v>228</v>
      </c>
      <c r="B291" s="14">
        <v>70.540000000000006</v>
      </c>
      <c r="C291" s="14">
        <v>17.77</v>
      </c>
      <c r="D291" s="14">
        <v>11.69</v>
      </c>
      <c r="E291" s="11" t="s">
        <v>632</v>
      </c>
    </row>
    <row r="292" spans="1:5" x14ac:dyDescent="0.2">
      <c r="A292" s="7" t="s">
        <v>228</v>
      </c>
      <c r="B292" s="14">
        <v>77.8</v>
      </c>
      <c r="C292" s="14">
        <v>17.5</v>
      </c>
      <c r="D292" s="14">
        <v>4.7</v>
      </c>
      <c r="E292" s="11" t="s">
        <v>632</v>
      </c>
    </row>
    <row r="293" spans="1:5" x14ac:dyDescent="0.2">
      <c r="A293" s="7" t="s">
        <v>228</v>
      </c>
      <c r="B293" s="14">
        <v>71.8</v>
      </c>
      <c r="C293" s="14">
        <v>17.899999999999999</v>
      </c>
      <c r="D293" s="14">
        <v>10.3</v>
      </c>
      <c r="E293" s="11" t="s">
        <v>632</v>
      </c>
    </row>
    <row r="294" spans="1:5" x14ac:dyDescent="0.2">
      <c r="A294" s="7" t="s">
        <v>228</v>
      </c>
      <c r="B294" s="14">
        <v>74.900000000000006</v>
      </c>
      <c r="C294" s="14">
        <v>18</v>
      </c>
      <c r="D294" s="14">
        <v>7.1</v>
      </c>
      <c r="E294" s="11" t="s">
        <v>632</v>
      </c>
    </row>
    <row r="295" spans="1:5" x14ac:dyDescent="0.2">
      <c r="A295" s="7" t="s">
        <v>228</v>
      </c>
      <c r="B295" s="14">
        <v>74.900000000000006</v>
      </c>
      <c r="C295" s="14">
        <v>17.899999999999999</v>
      </c>
      <c r="D295" s="14">
        <v>7.2</v>
      </c>
      <c r="E295" s="11" t="s">
        <v>632</v>
      </c>
    </row>
    <row r="296" spans="1:5" x14ac:dyDescent="0.2">
      <c r="A296" s="7" t="s">
        <v>228</v>
      </c>
      <c r="B296" s="14">
        <v>74.900000000000006</v>
      </c>
      <c r="C296" s="14">
        <v>18.399999999999999</v>
      </c>
      <c r="D296" s="14">
        <v>6.7</v>
      </c>
      <c r="E296" s="11" t="s">
        <v>632</v>
      </c>
    </row>
    <row r="297" spans="1:5" x14ac:dyDescent="0.2">
      <c r="A297" s="7" t="s">
        <v>774</v>
      </c>
      <c r="B297" s="14">
        <v>78.099999999999994</v>
      </c>
      <c r="C297" s="14">
        <v>19.600000000000001</v>
      </c>
      <c r="D297" s="14">
        <v>2.2999999999999998</v>
      </c>
      <c r="E297" s="11" t="s">
        <v>632</v>
      </c>
    </row>
    <row r="298" spans="1:5" x14ac:dyDescent="0.2">
      <c r="A298" s="7" t="s">
        <v>776</v>
      </c>
      <c r="B298" s="14">
        <v>80.23</v>
      </c>
      <c r="C298" s="14">
        <v>15.78</v>
      </c>
      <c r="D298" s="14">
        <v>3.99</v>
      </c>
      <c r="E298" s="11" t="s">
        <v>632</v>
      </c>
    </row>
    <row r="299" spans="1:5" x14ac:dyDescent="0.2">
      <c r="A299" s="7" t="s">
        <v>776</v>
      </c>
      <c r="B299" s="14">
        <v>74.52</v>
      </c>
      <c r="C299" s="14">
        <v>16.940000000000001</v>
      </c>
      <c r="D299" s="14">
        <v>8.5399999999999991</v>
      </c>
      <c r="E299" s="11" t="s">
        <v>632</v>
      </c>
    </row>
    <row r="300" spans="1:5" x14ac:dyDescent="0.2">
      <c r="A300" s="7" t="s">
        <v>776</v>
      </c>
      <c r="B300" s="14">
        <v>75.650000000000006</v>
      </c>
      <c r="C300" s="14">
        <v>14.98</v>
      </c>
      <c r="D300" s="14">
        <v>9.3699999999999992</v>
      </c>
      <c r="E300" s="11" t="s">
        <v>632</v>
      </c>
    </row>
    <row r="301" spans="1:5" x14ac:dyDescent="0.2">
      <c r="A301" s="7" t="s">
        <v>776</v>
      </c>
      <c r="B301" s="14">
        <v>73.56</v>
      </c>
      <c r="C301" s="14">
        <v>15.81</v>
      </c>
      <c r="D301" s="14">
        <v>10.63</v>
      </c>
      <c r="E301" s="11" t="s">
        <v>632</v>
      </c>
    </row>
    <row r="302" spans="1:5" x14ac:dyDescent="0.2">
      <c r="A302" s="7" t="s">
        <v>776</v>
      </c>
      <c r="B302" s="14">
        <v>73.34</v>
      </c>
      <c r="C302" s="14">
        <v>15.46</v>
      </c>
      <c r="D302" s="14">
        <v>11.2</v>
      </c>
      <c r="E302" s="11" t="s">
        <v>632</v>
      </c>
    </row>
    <row r="303" spans="1:5" x14ac:dyDescent="0.2">
      <c r="A303" s="7" t="s">
        <v>777</v>
      </c>
      <c r="B303" s="14">
        <v>76</v>
      </c>
      <c r="C303" s="14">
        <v>18.7</v>
      </c>
      <c r="D303" s="14">
        <v>5.3</v>
      </c>
      <c r="E303" s="11" t="s">
        <v>632</v>
      </c>
    </row>
    <row r="304" spans="1:5" x14ac:dyDescent="0.2">
      <c r="A304" s="7" t="s">
        <v>778</v>
      </c>
      <c r="B304" s="14">
        <v>71.8</v>
      </c>
      <c r="C304" s="14">
        <v>26.6</v>
      </c>
      <c r="D304" s="14">
        <v>1.6</v>
      </c>
      <c r="E304" s="11" t="s">
        <v>632</v>
      </c>
    </row>
    <row r="305" spans="1:5" x14ac:dyDescent="0.2">
      <c r="A305" s="7" t="s">
        <v>778</v>
      </c>
      <c r="B305" s="14">
        <v>63</v>
      </c>
      <c r="C305" s="14">
        <v>26.3</v>
      </c>
      <c r="D305" s="14">
        <v>10.7</v>
      </c>
      <c r="E305" s="11" t="s">
        <v>632</v>
      </c>
    </row>
    <row r="306" spans="1:5" x14ac:dyDescent="0.2">
      <c r="A306" s="7" t="s">
        <v>778</v>
      </c>
      <c r="B306" s="14">
        <v>72.900000000000006</v>
      </c>
      <c r="C306" s="14">
        <v>24.2</v>
      </c>
      <c r="D306" s="14">
        <v>2.9</v>
      </c>
      <c r="E306" s="11" t="s">
        <v>632</v>
      </c>
    </row>
    <row r="307" spans="1:5" x14ac:dyDescent="0.2">
      <c r="A307" s="7" t="s">
        <v>778</v>
      </c>
      <c r="B307" s="14">
        <v>73</v>
      </c>
      <c r="C307" s="14">
        <v>25.28</v>
      </c>
      <c r="D307" s="14">
        <v>1.72</v>
      </c>
      <c r="E307" s="11" t="s">
        <v>632</v>
      </c>
    </row>
    <row r="308" spans="1:5" x14ac:dyDescent="0.2">
      <c r="A308" s="7" t="s">
        <v>779</v>
      </c>
      <c r="B308" s="14">
        <v>75.2</v>
      </c>
      <c r="C308" s="14">
        <v>22.46</v>
      </c>
      <c r="D308" s="14">
        <v>2.34</v>
      </c>
      <c r="E308" s="11" t="s">
        <v>632</v>
      </c>
    </row>
    <row r="309" spans="1:5" x14ac:dyDescent="0.2">
      <c r="A309" s="10" t="s">
        <v>779</v>
      </c>
      <c r="B309" s="16">
        <v>70.31</v>
      </c>
      <c r="C309" s="16">
        <v>25.51</v>
      </c>
      <c r="D309" s="16">
        <v>4.18</v>
      </c>
      <c r="E309" s="11" t="s">
        <v>632</v>
      </c>
    </row>
    <row r="310" spans="1:5" x14ac:dyDescent="0.2">
      <c r="A310" s="10" t="s">
        <v>779</v>
      </c>
      <c r="B310" s="14">
        <v>74.5</v>
      </c>
      <c r="C310" s="14">
        <v>22.1</v>
      </c>
      <c r="D310" s="14">
        <v>3.2</v>
      </c>
      <c r="E310" s="11" t="s">
        <v>632</v>
      </c>
    </row>
    <row r="311" spans="1:5" x14ac:dyDescent="0.2">
      <c r="A311" s="10" t="s">
        <v>779</v>
      </c>
      <c r="B311" s="16">
        <v>74.7</v>
      </c>
      <c r="C311" s="16">
        <v>20.5</v>
      </c>
      <c r="D311" s="16">
        <v>4.8</v>
      </c>
      <c r="E311" s="11" t="s">
        <v>632</v>
      </c>
    </row>
    <row r="312" spans="1:5" x14ac:dyDescent="0.2">
      <c r="A312" s="10" t="s">
        <v>779</v>
      </c>
      <c r="B312" s="16">
        <v>74.599999999999994</v>
      </c>
      <c r="C312" s="16">
        <v>22.2</v>
      </c>
      <c r="D312" s="16">
        <v>3.2</v>
      </c>
      <c r="E312" s="11" t="s">
        <v>632</v>
      </c>
    </row>
    <row r="313" spans="1:5" x14ac:dyDescent="0.2">
      <c r="A313" s="7" t="s">
        <v>102</v>
      </c>
      <c r="B313" s="14">
        <v>78.099999999999994</v>
      </c>
      <c r="C313" s="14">
        <v>17.100000000000001</v>
      </c>
      <c r="D313" s="14">
        <v>4.8</v>
      </c>
      <c r="E313" s="11" t="s">
        <v>632</v>
      </c>
    </row>
    <row r="314" spans="1:5" x14ac:dyDescent="0.2">
      <c r="A314" s="7" t="s">
        <v>780</v>
      </c>
      <c r="B314" s="14">
        <v>84.87</v>
      </c>
      <c r="C314" s="14">
        <v>14.53</v>
      </c>
      <c r="D314" s="14">
        <v>0.6</v>
      </c>
      <c r="E314" s="11" t="s">
        <v>632</v>
      </c>
    </row>
    <row r="315" spans="1:5" x14ac:dyDescent="0.2">
      <c r="A315" s="7" t="s">
        <v>780</v>
      </c>
      <c r="B315" s="14">
        <v>84</v>
      </c>
      <c r="C315" s="14">
        <v>15.4</v>
      </c>
      <c r="D315" s="14">
        <v>0.6</v>
      </c>
      <c r="E315" s="11" t="s">
        <v>632</v>
      </c>
    </row>
    <row r="316" spans="1:5" x14ac:dyDescent="0.2">
      <c r="A316" s="7" t="s">
        <v>781</v>
      </c>
      <c r="B316" s="16">
        <v>83.8</v>
      </c>
      <c r="C316" s="16">
        <v>14.8</v>
      </c>
      <c r="D316" s="16">
        <v>1.4</v>
      </c>
      <c r="E316" s="11" t="s">
        <v>632</v>
      </c>
    </row>
    <row r="317" spans="1:5" x14ac:dyDescent="0.2">
      <c r="A317" s="7" t="s">
        <v>312</v>
      </c>
      <c r="B317" s="14">
        <v>80.45</v>
      </c>
      <c r="C317" s="14">
        <v>18.22</v>
      </c>
      <c r="D317" s="14">
        <v>1.33</v>
      </c>
      <c r="E317" s="11" t="s">
        <v>632</v>
      </c>
    </row>
    <row r="318" spans="1:5" x14ac:dyDescent="0.2">
      <c r="A318" s="7" t="s">
        <v>312</v>
      </c>
      <c r="B318" s="14">
        <v>81.92</v>
      </c>
      <c r="C318" s="14">
        <v>17.43</v>
      </c>
      <c r="D318" s="14">
        <v>0.65</v>
      </c>
      <c r="E318" s="11" t="s">
        <v>632</v>
      </c>
    </row>
    <row r="319" spans="1:5" x14ac:dyDescent="0.2">
      <c r="A319" s="7" t="s">
        <v>312</v>
      </c>
      <c r="B319" s="14">
        <v>80.650000000000006</v>
      </c>
      <c r="C319" s="14">
        <v>18.78</v>
      </c>
      <c r="D319" s="14">
        <v>0.56999999999999995</v>
      </c>
      <c r="E319" s="11" t="s">
        <v>632</v>
      </c>
    </row>
    <row r="320" spans="1:5" x14ac:dyDescent="0.2">
      <c r="A320" s="7" t="s">
        <v>312</v>
      </c>
      <c r="B320" s="14">
        <v>84.44</v>
      </c>
      <c r="C320" s="14">
        <v>15.2</v>
      </c>
      <c r="D320" s="14">
        <v>0.36</v>
      </c>
      <c r="E320" s="11" t="s">
        <v>632</v>
      </c>
    </row>
    <row r="321" spans="1:5" x14ac:dyDescent="0.2">
      <c r="A321" s="7" t="s">
        <v>312</v>
      </c>
      <c r="B321" s="14">
        <v>83.1</v>
      </c>
      <c r="C321" s="14">
        <v>16.8</v>
      </c>
      <c r="D321" s="14">
        <v>0.1</v>
      </c>
      <c r="E321" s="11" t="s">
        <v>632</v>
      </c>
    </row>
    <row r="322" spans="1:5" x14ac:dyDescent="0.2">
      <c r="A322" s="7" t="s">
        <v>312</v>
      </c>
      <c r="B322" s="14">
        <v>83.5</v>
      </c>
      <c r="C322" s="14">
        <v>16.2</v>
      </c>
      <c r="D322" s="14">
        <v>0.3</v>
      </c>
      <c r="E322" s="11" t="s">
        <v>632</v>
      </c>
    </row>
    <row r="323" spans="1:5" x14ac:dyDescent="0.2">
      <c r="A323" s="7" t="s">
        <v>312</v>
      </c>
      <c r="B323" s="16">
        <v>83.6</v>
      </c>
      <c r="C323" s="16">
        <v>16</v>
      </c>
      <c r="D323" s="16">
        <v>0.4</v>
      </c>
      <c r="E323" s="11" t="s">
        <v>632</v>
      </c>
    </row>
    <row r="324" spans="1:5" x14ac:dyDescent="0.2">
      <c r="A324" s="7" t="s">
        <v>312</v>
      </c>
      <c r="B324" s="14">
        <v>84</v>
      </c>
      <c r="C324" s="14">
        <v>15.9</v>
      </c>
      <c r="D324" s="14">
        <v>0.1</v>
      </c>
      <c r="E324" s="11" t="s">
        <v>632</v>
      </c>
    </row>
    <row r="325" spans="1:5" x14ac:dyDescent="0.2">
      <c r="A325" s="7" t="s">
        <v>312</v>
      </c>
      <c r="B325" s="16">
        <v>83.1</v>
      </c>
      <c r="C325" s="16">
        <v>16.82</v>
      </c>
      <c r="D325" s="16">
        <v>0.08</v>
      </c>
      <c r="E325" s="11" t="s">
        <v>632</v>
      </c>
    </row>
    <row r="326" spans="1:5" x14ac:dyDescent="0.2">
      <c r="A326" s="7" t="s">
        <v>782</v>
      </c>
      <c r="B326" s="14">
        <v>87.3</v>
      </c>
      <c r="C326" s="14">
        <v>12.6</v>
      </c>
      <c r="D326" s="14">
        <v>0.1</v>
      </c>
      <c r="E326" s="11" t="s">
        <v>632</v>
      </c>
    </row>
    <row r="327" spans="1:5" x14ac:dyDescent="0.2">
      <c r="A327" s="7" t="s">
        <v>783</v>
      </c>
      <c r="B327" s="14">
        <v>84.8</v>
      </c>
      <c r="C327" s="14">
        <v>13</v>
      </c>
      <c r="D327" s="14">
        <v>2.2000000000000002</v>
      </c>
      <c r="E327" s="11" t="s">
        <v>632</v>
      </c>
    </row>
    <row r="328" spans="1:5" x14ac:dyDescent="0.2">
      <c r="A328" s="7" t="s">
        <v>783</v>
      </c>
      <c r="B328" s="14">
        <v>87</v>
      </c>
      <c r="C328" s="14">
        <v>12.7</v>
      </c>
      <c r="D328" s="14">
        <v>0.3</v>
      </c>
      <c r="E328" s="11" t="s">
        <v>632</v>
      </c>
    </row>
    <row r="329" spans="1:5" x14ac:dyDescent="0.2">
      <c r="A329" s="7" t="s">
        <v>784</v>
      </c>
      <c r="B329" s="14">
        <v>80</v>
      </c>
      <c r="C329" s="14">
        <v>19.399999999999999</v>
      </c>
      <c r="D329" s="14">
        <v>0.6</v>
      </c>
      <c r="E329" s="11" t="s">
        <v>632</v>
      </c>
    </row>
    <row r="330" spans="1:5" x14ac:dyDescent="0.2">
      <c r="A330" s="7" t="s">
        <v>179</v>
      </c>
      <c r="B330" s="14">
        <v>85.7</v>
      </c>
      <c r="C330" s="14">
        <v>14.07</v>
      </c>
      <c r="D330" s="41">
        <v>0.23</v>
      </c>
      <c r="E330" s="11" t="s">
        <v>632</v>
      </c>
    </row>
    <row r="331" spans="1:5" x14ac:dyDescent="0.2">
      <c r="A331" s="7" t="s">
        <v>179</v>
      </c>
      <c r="B331" s="14">
        <v>85.81</v>
      </c>
      <c r="C331" s="14">
        <v>13.77</v>
      </c>
      <c r="D331" s="14">
        <v>0.42</v>
      </c>
      <c r="E331" s="11" t="s">
        <v>632</v>
      </c>
    </row>
    <row r="332" spans="1:5" x14ac:dyDescent="0.2">
      <c r="A332" s="7" t="s">
        <v>179</v>
      </c>
      <c r="B332" s="14">
        <v>81.83</v>
      </c>
      <c r="C332" s="14">
        <v>17.14</v>
      </c>
      <c r="D332" s="14">
        <v>1.03</v>
      </c>
      <c r="E332" s="11" t="s">
        <v>632</v>
      </c>
    </row>
    <row r="333" spans="1:5" x14ac:dyDescent="0.2">
      <c r="A333" s="7" t="s">
        <v>179</v>
      </c>
      <c r="B333" s="14">
        <v>83.83</v>
      </c>
      <c r="C333" s="14">
        <v>15.82</v>
      </c>
      <c r="D333" s="14">
        <v>0.35</v>
      </c>
      <c r="E333" s="11" t="s">
        <v>632</v>
      </c>
    </row>
    <row r="334" spans="1:5" x14ac:dyDescent="0.2">
      <c r="A334" s="7" t="s">
        <v>179</v>
      </c>
      <c r="B334" s="14">
        <v>83.98</v>
      </c>
      <c r="C334" s="14">
        <v>15.65</v>
      </c>
      <c r="D334" s="14">
        <v>0.37</v>
      </c>
      <c r="E334" s="11" t="s">
        <v>632</v>
      </c>
    </row>
    <row r="335" spans="1:5" x14ac:dyDescent="0.2">
      <c r="A335" s="7" t="s">
        <v>179</v>
      </c>
      <c r="B335" s="14">
        <v>84.52</v>
      </c>
      <c r="C335" s="14">
        <v>15.1</v>
      </c>
      <c r="D335" s="14">
        <v>0.38</v>
      </c>
      <c r="E335" s="11" t="s">
        <v>632</v>
      </c>
    </row>
    <row r="336" spans="1:5" x14ac:dyDescent="0.2">
      <c r="A336" s="7" t="s">
        <v>179</v>
      </c>
      <c r="B336" s="14">
        <v>83.93</v>
      </c>
      <c r="C336" s="14">
        <v>15.82</v>
      </c>
      <c r="D336" s="14">
        <v>0.25</v>
      </c>
      <c r="E336" s="11" t="s">
        <v>632</v>
      </c>
    </row>
    <row r="337" spans="1:5" x14ac:dyDescent="0.2">
      <c r="A337" s="7" t="s">
        <v>179</v>
      </c>
      <c r="B337" s="14">
        <v>83.1</v>
      </c>
      <c r="C337" s="14">
        <v>16.23</v>
      </c>
      <c r="D337" s="14">
        <v>0.67</v>
      </c>
      <c r="E337" s="11" t="s">
        <v>632</v>
      </c>
    </row>
    <row r="338" spans="1:5" x14ac:dyDescent="0.2">
      <c r="A338" s="7" t="s">
        <v>179</v>
      </c>
      <c r="B338" s="14">
        <v>87.07</v>
      </c>
      <c r="C338" s="14">
        <v>12.47</v>
      </c>
      <c r="D338" s="14">
        <v>0.46</v>
      </c>
      <c r="E338" s="11" t="s">
        <v>632</v>
      </c>
    </row>
    <row r="339" spans="1:5" x14ac:dyDescent="0.2">
      <c r="A339" s="7" t="s">
        <v>179</v>
      </c>
      <c r="B339" s="14">
        <v>82.54</v>
      </c>
      <c r="C339" s="14">
        <v>16.82</v>
      </c>
      <c r="D339" s="14">
        <v>0.64</v>
      </c>
      <c r="E339" s="11" t="s">
        <v>632</v>
      </c>
    </row>
    <row r="340" spans="1:5" x14ac:dyDescent="0.2">
      <c r="A340" s="7" t="s">
        <v>787</v>
      </c>
      <c r="B340" s="14">
        <v>82.54</v>
      </c>
      <c r="C340" s="14">
        <v>17.170000000000002</v>
      </c>
      <c r="D340" s="14">
        <v>0.28999999999999998</v>
      </c>
      <c r="E340" s="11" t="s">
        <v>632</v>
      </c>
    </row>
    <row r="341" spans="1:5" x14ac:dyDescent="0.2">
      <c r="A341" s="7" t="s">
        <v>787</v>
      </c>
      <c r="B341" s="14">
        <v>83.15</v>
      </c>
      <c r="C341" s="14">
        <v>16.63</v>
      </c>
      <c r="D341" s="14">
        <v>0.22</v>
      </c>
      <c r="E341" s="11" t="s">
        <v>632</v>
      </c>
    </row>
    <row r="342" spans="1:5" x14ac:dyDescent="0.2">
      <c r="A342" s="7" t="s">
        <v>179</v>
      </c>
      <c r="B342" s="14">
        <v>82.8</v>
      </c>
      <c r="C342" s="14">
        <v>10.8</v>
      </c>
      <c r="D342" s="14">
        <v>6.4</v>
      </c>
      <c r="E342" s="11" t="s">
        <v>632</v>
      </c>
    </row>
    <row r="343" spans="1:5" x14ac:dyDescent="0.2">
      <c r="A343" s="7" t="s">
        <v>179</v>
      </c>
      <c r="B343" s="14">
        <v>75.56</v>
      </c>
      <c r="C343" s="14">
        <v>21.41</v>
      </c>
      <c r="D343" s="14">
        <v>3.03</v>
      </c>
      <c r="E343" s="11" t="s">
        <v>632</v>
      </c>
    </row>
    <row r="344" spans="1:5" x14ac:dyDescent="0.2">
      <c r="A344" s="7" t="s">
        <v>179</v>
      </c>
      <c r="B344" s="14">
        <v>85.35</v>
      </c>
      <c r="C344" s="14">
        <v>14.58</v>
      </c>
      <c r="D344" s="14">
        <v>7.0000000000000007E-2</v>
      </c>
      <c r="E344" s="11" t="s">
        <v>632</v>
      </c>
    </row>
    <row r="345" spans="1:5" x14ac:dyDescent="0.2">
      <c r="A345" s="7" t="s">
        <v>179</v>
      </c>
      <c r="B345" s="14">
        <v>84.79</v>
      </c>
      <c r="C345" s="14">
        <v>14.89</v>
      </c>
      <c r="D345" s="14">
        <v>0.32</v>
      </c>
      <c r="E345" s="11" t="s">
        <v>632</v>
      </c>
    </row>
    <row r="346" spans="1:5" x14ac:dyDescent="0.2">
      <c r="A346" s="7" t="s">
        <v>179</v>
      </c>
      <c r="B346" s="14">
        <v>84.34</v>
      </c>
      <c r="C346" s="14">
        <v>15.22</v>
      </c>
      <c r="D346" s="14">
        <v>0.44</v>
      </c>
      <c r="E346" s="11" t="s">
        <v>632</v>
      </c>
    </row>
    <row r="347" spans="1:5" x14ac:dyDescent="0.2">
      <c r="A347" s="7" t="s">
        <v>179</v>
      </c>
      <c r="B347" s="14">
        <v>84.37</v>
      </c>
      <c r="C347" s="14">
        <v>15.23</v>
      </c>
      <c r="D347" s="14">
        <v>0.4</v>
      </c>
      <c r="E347" s="11" t="s">
        <v>632</v>
      </c>
    </row>
    <row r="348" spans="1:5" x14ac:dyDescent="0.2">
      <c r="A348" s="7" t="s">
        <v>179</v>
      </c>
      <c r="B348" s="14">
        <v>84.27</v>
      </c>
      <c r="C348" s="14">
        <v>15.29</v>
      </c>
      <c r="D348" s="14">
        <v>0.44</v>
      </c>
      <c r="E348" s="11" t="s">
        <v>632</v>
      </c>
    </row>
    <row r="349" spans="1:5" x14ac:dyDescent="0.2">
      <c r="A349" s="7" t="s">
        <v>179</v>
      </c>
      <c r="B349" s="14">
        <v>73</v>
      </c>
      <c r="C349" s="14">
        <v>24</v>
      </c>
      <c r="D349" s="14">
        <v>1.5</v>
      </c>
      <c r="E349" s="11" t="s">
        <v>632</v>
      </c>
    </row>
    <row r="350" spans="1:5" x14ac:dyDescent="0.2">
      <c r="A350" s="7" t="s">
        <v>179</v>
      </c>
      <c r="B350" s="14">
        <v>83.18</v>
      </c>
      <c r="C350" s="14">
        <v>16.350000000000001</v>
      </c>
      <c r="D350" s="14">
        <v>0.47</v>
      </c>
      <c r="E350" s="11" t="s">
        <v>632</v>
      </c>
    </row>
    <row r="351" spans="1:5" x14ac:dyDescent="0.2">
      <c r="A351" s="7" t="s">
        <v>179</v>
      </c>
      <c r="B351" s="14">
        <v>85.7</v>
      </c>
      <c r="C351" s="14">
        <v>14.07</v>
      </c>
      <c r="D351" s="14">
        <v>0.23</v>
      </c>
      <c r="E351" s="11" t="s">
        <v>632</v>
      </c>
    </row>
    <row r="352" spans="1:5" x14ac:dyDescent="0.2">
      <c r="A352" s="10" t="s">
        <v>788</v>
      </c>
      <c r="B352" s="16">
        <v>83.99</v>
      </c>
      <c r="C352" s="16">
        <v>15.57</v>
      </c>
      <c r="D352" s="16">
        <v>0.44</v>
      </c>
      <c r="E352" s="11" t="s">
        <v>632</v>
      </c>
    </row>
    <row r="353" spans="1:5" x14ac:dyDescent="0.2">
      <c r="A353" s="7" t="s">
        <v>790</v>
      </c>
      <c r="B353" s="16">
        <v>83.17</v>
      </c>
      <c r="C353" s="16">
        <v>16.579999999999998</v>
      </c>
      <c r="D353" s="16">
        <v>0.25</v>
      </c>
      <c r="E353" s="11" t="s">
        <v>632</v>
      </c>
    </row>
    <row r="354" spans="1:5" x14ac:dyDescent="0.2">
      <c r="A354" s="7" t="s">
        <v>792</v>
      </c>
      <c r="B354" s="16">
        <v>77.78</v>
      </c>
      <c r="C354" s="16">
        <v>17.78</v>
      </c>
      <c r="D354" s="16">
        <v>4.83</v>
      </c>
      <c r="E354" s="11" t="s">
        <v>632</v>
      </c>
    </row>
    <row r="355" spans="1:5" x14ac:dyDescent="0.2">
      <c r="A355" s="7" t="s">
        <v>793</v>
      </c>
      <c r="B355" s="16">
        <v>87.9</v>
      </c>
      <c r="C355" s="16">
        <v>11.5</v>
      </c>
      <c r="D355" s="16">
        <v>0.6</v>
      </c>
      <c r="E355" s="11" t="s">
        <v>632</v>
      </c>
    </row>
    <row r="356" spans="1:5" x14ac:dyDescent="0.2">
      <c r="A356" s="7" t="s">
        <v>794</v>
      </c>
      <c r="B356" s="16">
        <v>79.05</v>
      </c>
      <c r="C356" s="16">
        <v>12.14</v>
      </c>
      <c r="D356" s="16">
        <v>8.81</v>
      </c>
      <c r="E356" s="11" t="s">
        <v>632</v>
      </c>
    </row>
    <row r="357" spans="1:5" x14ac:dyDescent="0.2">
      <c r="A357" s="7" t="s">
        <v>141</v>
      </c>
      <c r="B357" s="16">
        <v>84.5</v>
      </c>
      <c r="C357" s="16">
        <v>15.18</v>
      </c>
      <c r="D357" s="16">
        <v>0.32</v>
      </c>
      <c r="E357" s="11" t="s">
        <v>632</v>
      </c>
    </row>
    <row r="358" spans="1:5" x14ac:dyDescent="0.2">
      <c r="A358" s="7" t="s">
        <v>796</v>
      </c>
      <c r="B358" s="16">
        <v>81.069999999999993</v>
      </c>
      <c r="C358" s="16">
        <v>16.170000000000002</v>
      </c>
      <c r="D358" s="16">
        <v>2.76</v>
      </c>
      <c r="E358" s="11" t="s">
        <v>632</v>
      </c>
    </row>
    <row r="359" spans="1:5" x14ac:dyDescent="0.2">
      <c r="A359" s="7" t="s">
        <v>796</v>
      </c>
      <c r="B359" s="16">
        <v>80.47</v>
      </c>
      <c r="C359" s="16">
        <v>17.5</v>
      </c>
      <c r="D359" s="16">
        <v>2.0299999999999998</v>
      </c>
      <c r="E359" s="11" t="s">
        <v>632</v>
      </c>
    </row>
    <row r="360" spans="1:5" x14ac:dyDescent="0.2">
      <c r="A360" s="7" t="s">
        <v>796</v>
      </c>
      <c r="B360" s="16">
        <v>83.38</v>
      </c>
      <c r="C360" s="16">
        <v>15.48</v>
      </c>
      <c r="D360" s="16">
        <v>1.1399999999999999</v>
      </c>
      <c r="E360" s="11" t="s">
        <v>632</v>
      </c>
    </row>
    <row r="361" spans="1:5" x14ac:dyDescent="0.2">
      <c r="A361" s="7" t="s">
        <v>796</v>
      </c>
      <c r="B361" s="16">
        <v>82.82</v>
      </c>
      <c r="C361" s="16">
        <v>16.55</v>
      </c>
      <c r="D361" s="16">
        <v>0.63</v>
      </c>
      <c r="E361" s="11" t="s">
        <v>632</v>
      </c>
    </row>
    <row r="362" spans="1:5" x14ac:dyDescent="0.2">
      <c r="A362" s="7" t="s">
        <v>796</v>
      </c>
      <c r="B362" s="14">
        <v>81.28</v>
      </c>
      <c r="C362" s="14">
        <v>17.690000000000001</v>
      </c>
      <c r="D362" s="14">
        <v>1.03</v>
      </c>
      <c r="E362" s="11" t="s">
        <v>632</v>
      </c>
    </row>
    <row r="363" spans="1:5" x14ac:dyDescent="0.2">
      <c r="A363" s="7" t="s">
        <v>797</v>
      </c>
      <c r="B363" s="14">
        <v>81.28</v>
      </c>
      <c r="C363" s="14">
        <v>17.2</v>
      </c>
      <c r="D363" s="14">
        <v>1.52</v>
      </c>
      <c r="E363" s="11" t="s">
        <v>632</v>
      </c>
    </row>
    <row r="364" spans="1:5" x14ac:dyDescent="0.2">
      <c r="A364" s="7" t="s">
        <v>798</v>
      </c>
      <c r="B364" s="14">
        <v>90.6</v>
      </c>
      <c r="C364" s="14">
        <v>9.1999999999999993</v>
      </c>
      <c r="D364" s="14">
        <v>0.2</v>
      </c>
      <c r="E364" s="11" t="s">
        <v>632</v>
      </c>
    </row>
    <row r="365" spans="1:5" x14ac:dyDescent="0.2">
      <c r="A365" s="7" t="s">
        <v>798</v>
      </c>
      <c r="B365" s="14">
        <v>87.1</v>
      </c>
      <c r="C365" s="14">
        <v>12.4</v>
      </c>
      <c r="D365" s="14">
        <v>0.5</v>
      </c>
      <c r="E365" s="11" t="s">
        <v>632</v>
      </c>
    </row>
    <row r="366" spans="1:5" x14ac:dyDescent="0.2">
      <c r="A366" s="7" t="s">
        <v>799</v>
      </c>
      <c r="B366" s="14">
        <v>85.6</v>
      </c>
      <c r="C366" s="14">
        <v>13</v>
      </c>
      <c r="D366" s="14">
        <v>1.4</v>
      </c>
      <c r="E366" s="11" t="s">
        <v>632</v>
      </c>
    </row>
    <row r="367" spans="1:5" x14ac:dyDescent="0.2">
      <c r="A367" s="7" t="s">
        <v>800</v>
      </c>
      <c r="B367" s="14">
        <v>88.2</v>
      </c>
      <c r="C367" s="14">
        <v>11.3</v>
      </c>
      <c r="D367" s="14">
        <v>0.5</v>
      </c>
      <c r="E367" s="11" t="s">
        <v>632</v>
      </c>
    </row>
    <row r="368" spans="1:5" x14ac:dyDescent="0.2">
      <c r="A368" s="7" t="s">
        <v>803</v>
      </c>
      <c r="B368" s="14">
        <v>86.22</v>
      </c>
      <c r="C368" s="14">
        <v>13.47</v>
      </c>
      <c r="D368" s="14">
        <v>0.31</v>
      </c>
      <c r="E368" s="11" t="s">
        <v>632</v>
      </c>
    </row>
    <row r="369" spans="1:5" x14ac:dyDescent="0.2">
      <c r="A369" s="7" t="s">
        <v>810</v>
      </c>
      <c r="B369" s="14">
        <v>81.55</v>
      </c>
      <c r="C369" s="14">
        <v>17.100000000000001</v>
      </c>
      <c r="D369" s="14">
        <v>1.35</v>
      </c>
      <c r="E369" s="11" t="s">
        <v>632</v>
      </c>
    </row>
    <row r="370" spans="1:5" x14ac:dyDescent="0.2">
      <c r="A370" s="7" t="s">
        <v>805</v>
      </c>
      <c r="B370" s="14">
        <v>86</v>
      </c>
      <c r="C370" s="14">
        <v>13.2</v>
      </c>
      <c r="D370" s="14">
        <v>0.8</v>
      </c>
      <c r="E370" s="11" t="s">
        <v>632</v>
      </c>
    </row>
    <row r="371" spans="1:5" x14ac:dyDescent="0.2">
      <c r="A371" s="7" t="s">
        <v>805</v>
      </c>
      <c r="B371" s="14">
        <v>86.61</v>
      </c>
      <c r="C371" s="14">
        <v>12.86</v>
      </c>
      <c r="D371" s="14">
        <v>0.53</v>
      </c>
      <c r="E371" s="11" t="s">
        <v>632</v>
      </c>
    </row>
    <row r="372" spans="1:5" x14ac:dyDescent="0.2">
      <c r="A372" s="7" t="s">
        <v>805</v>
      </c>
      <c r="B372" s="14">
        <v>81.900000000000006</v>
      </c>
      <c r="C372" s="14">
        <v>17.440000000000001</v>
      </c>
      <c r="D372" s="14">
        <v>0.66</v>
      </c>
      <c r="E372" s="11" t="s">
        <v>632</v>
      </c>
    </row>
    <row r="373" spans="1:5" x14ac:dyDescent="0.2">
      <c r="A373" s="7" t="s">
        <v>805</v>
      </c>
      <c r="B373" s="14">
        <v>82.7</v>
      </c>
      <c r="C373" s="14">
        <v>16.53</v>
      </c>
      <c r="D373" s="14">
        <v>0.77</v>
      </c>
      <c r="E373" s="11" t="s">
        <v>632</v>
      </c>
    </row>
    <row r="374" spans="1:5" x14ac:dyDescent="0.2">
      <c r="A374" s="7" t="s">
        <v>805</v>
      </c>
      <c r="B374" s="14">
        <v>81.400000000000006</v>
      </c>
      <c r="C374" s="14">
        <v>16.510000000000002</v>
      </c>
      <c r="D374" s="14">
        <v>2.09</v>
      </c>
      <c r="E374" s="11" t="s">
        <v>632</v>
      </c>
    </row>
    <row r="375" spans="1:5" x14ac:dyDescent="0.2">
      <c r="A375" s="7" t="s">
        <v>805</v>
      </c>
      <c r="B375" s="14">
        <v>89.1</v>
      </c>
      <c r="C375" s="14">
        <v>7.9</v>
      </c>
      <c r="D375" s="14">
        <v>3</v>
      </c>
      <c r="E375" s="11" t="s">
        <v>632</v>
      </c>
    </row>
    <row r="376" spans="1:5" x14ac:dyDescent="0.2">
      <c r="A376" s="7" t="s">
        <v>805</v>
      </c>
      <c r="B376" s="14">
        <v>83.3</v>
      </c>
      <c r="C376" s="14">
        <v>16.3</v>
      </c>
      <c r="D376" s="14">
        <v>0.4</v>
      </c>
      <c r="E376" s="11" t="s">
        <v>632</v>
      </c>
    </row>
    <row r="377" spans="1:5" x14ac:dyDescent="0.2">
      <c r="A377" s="7" t="s">
        <v>806</v>
      </c>
      <c r="B377" s="14">
        <v>82.92</v>
      </c>
      <c r="C377" s="14">
        <v>14.84</v>
      </c>
      <c r="D377" s="14">
        <v>2.2400000000000002</v>
      </c>
      <c r="E377" s="11" t="s">
        <v>632</v>
      </c>
    </row>
    <row r="378" spans="1:5" x14ac:dyDescent="0.2">
      <c r="A378" s="7" t="s">
        <v>806</v>
      </c>
      <c r="B378" s="14">
        <v>83.15</v>
      </c>
      <c r="C378" s="14">
        <v>15.57</v>
      </c>
      <c r="D378" s="14">
        <v>1.28</v>
      </c>
      <c r="E378" s="11" t="s">
        <v>632</v>
      </c>
    </row>
    <row r="379" spans="1:5" x14ac:dyDescent="0.2">
      <c r="A379" s="7" t="s">
        <v>807</v>
      </c>
      <c r="B379" s="14">
        <v>82.99</v>
      </c>
      <c r="C379" s="14">
        <v>16.440000000000001</v>
      </c>
      <c r="D379" s="14">
        <v>0.56999999999999995</v>
      </c>
      <c r="E379" s="11" t="s">
        <v>632</v>
      </c>
    </row>
    <row r="380" spans="1:5" x14ac:dyDescent="0.2">
      <c r="A380" s="7" t="s">
        <v>807</v>
      </c>
      <c r="B380" s="14">
        <v>84.5</v>
      </c>
      <c r="C380" s="14">
        <v>15.2</v>
      </c>
      <c r="D380" s="14">
        <v>0.3</v>
      </c>
      <c r="E380" s="11" t="s">
        <v>632</v>
      </c>
    </row>
    <row r="381" spans="1:5" x14ac:dyDescent="0.2">
      <c r="A381" s="7" t="s">
        <v>807</v>
      </c>
      <c r="B381" s="14">
        <v>87.8</v>
      </c>
      <c r="C381" s="14">
        <v>12</v>
      </c>
      <c r="D381" s="14">
        <v>0.2</v>
      </c>
      <c r="E381" s="11" t="s">
        <v>632</v>
      </c>
    </row>
    <row r="382" spans="1:5" x14ac:dyDescent="0.2">
      <c r="A382" s="7" t="s">
        <v>808</v>
      </c>
      <c r="B382" s="14">
        <v>81.290000000000006</v>
      </c>
      <c r="C382" s="14">
        <v>17.89</v>
      </c>
      <c r="D382" s="14">
        <v>0.82</v>
      </c>
      <c r="E382" s="11" t="s">
        <v>632</v>
      </c>
    </row>
    <row r="383" spans="1:5" x14ac:dyDescent="0.2">
      <c r="A383" s="7" t="s">
        <v>809</v>
      </c>
      <c r="B383" s="14">
        <v>79.28</v>
      </c>
      <c r="C383" s="14">
        <v>18.8</v>
      </c>
      <c r="D383" s="14">
        <v>1.92</v>
      </c>
      <c r="E383" s="11" t="s">
        <v>632</v>
      </c>
    </row>
    <row r="384" spans="1:5" x14ac:dyDescent="0.2">
      <c r="A384" s="7" t="s">
        <v>809</v>
      </c>
      <c r="B384" s="14">
        <v>77.790000000000006</v>
      </c>
      <c r="C384" s="14">
        <v>18.96</v>
      </c>
      <c r="D384" s="14">
        <v>3.25</v>
      </c>
      <c r="E384" s="11" t="s">
        <v>632</v>
      </c>
    </row>
    <row r="385" spans="1:5" x14ac:dyDescent="0.2">
      <c r="A385" s="7" t="s">
        <v>809</v>
      </c>
      <c r="B385" s="14">
        <v>80.2</v>
      </c>
      <c r="C385" s="14">
        <v>17.89</v>
      </c>
      <c r="D385" s="14">
        <v>1.91</v>
      </c>
      <c r="E385" s="11" t="s">
        <v>632</v>
      </c>
    </row>
    <row r="386" spans="1:5" x14ac:dyDescent="0.2">
      <c r="A386" s="7" t="s">
        <v>809</v>
      </c>
      <c r="B386" s="14">
        <v>76.099999999999994</v>
      </c>
      <c r="C386" s="14">
        <v>19.399999999999999</v>
      </c>
      <c r="D386" s="14">
        <v>4.5</v>
      </c>
      <c r="E386" s="11" t="s">
        <v>632</v>
      </c>
    </row>
    <row r="387" spans="1:5" x14ac:dyDescent="0.2">
      <c r="A387" s="7" t="s">
        <v>811</v>
      </c>
      <c r="B387" s="14">
        <v>76.83</v>
      </c>
      <c r="C387" s="14">
        <v>21.54</v>
      </c>
      <c r="D387" s="14">
        <v>1.63</v>
      </c>
      <c r="E387" s="11" t="s">
        <v>632</v>
      </c>
    </row>
    <row r="388" spans="1:5" x14ac:dyDescent="0.2">
      <c r="A388" s="7" t="s">
        <v>811</v>
      </c>
      <c r="B388" s="14">
        <v>79.010000000000005</v>
      </c>
      <c r="C388" s="14">
        <v>19.11</v>
      </c>
      <c r="D388" s="14">
        <v>1.88</v>
      </c>
      <c r="E388" s="11" t="s">
        <v>632</v>
      </c>
    </row>
    <row r="389" spans="1:5" x14ac:dyDescent="0.2">
      <c r="A389" s="7" t="s">
        <v>812</v>
      </c>
      <c r="B389" s="14">
        <v>80.819999999999993</v>
      </c>
      <c r="C389" s="14">
        <v>18.100000000000001</v>
      </c>
      <c r="D389" s="14">
        <v>1.08</v>
      </c>
      <c r="E389" s="11" t="s">
        <v>632</v>
      </c>
    </row>
    <row r="390" spans="1:5" x14ac:dyDescent="0.2">
      <c r="A390" s="7" t="s">
        <v>813</v>
      </c>
      <c r="B390" s="14">
        <v>66.8</v>
      </c>
      <c r="C390" s="14">
        <v>24.07</v>
      </c>
      <c r="D390" s="14">
        <v>9.1300000000000008</v>
      </c>
      <c r="E390" s="11" t="s">
        <v>632</v>
      </c>
    </row>
    <row r="391" spans="1:5" x14ac:dyDescent="0.2">
      <c r="A391" s="7" t="s">
        <v>814</v>
      </c>
      <c r="B391" s="14">
        <v>81.37</v>
      </c>
      <c r="C391" s="14">
        <v>16.399999999999999</v>
      </c>
      <c r="D391" s="14">
        <v>2.23</v>
      </c>
      <c r="E391" s="11" t="s">
        <v>632</v>
      </c>
    </row>
    <row r="392" spans="1:5" x14ac:dyDescent="0.2">
      <c r="A392" s="7" t="s">
        <v>815</v>
      </c>
      <c r="B392" s="14">
        <v>76.2</v>
      </c>
      <c r="C392" s="14">
        <v>10.5</v>
      </c>
      <c r="D392" s="14">
        <v>13.3</v>
      </c>
      <c r="E392" s="11" t="s">
        <v>632</v>
      </c>
    </row>
    <row r="393" spans="1:5" x14ac:dyDescent="0.2">
      <c r="A393" s="7" t="s">
        <v>815</v>
      </c>
      <c r="B393" s="14">
        <v>81.5</v>
      </c>
      <c r="C393" s="14">
        <v>12.7</v>
      </c>
      <c r="D393" s="14">
        <v>5.8</v>
      </c>
      <c r="E393" s="11" t="s">
        <v>632</v>
      </c>
    </row>
    <row r="394" spans="1:5" x14ac:dyDescent="0.2">
      <c r="A394" s="7" t="s">
        <v>816</v>
      </c>
      <c r="B394" s="14">
        <v>80.95</v>
      </c>
      <c r="C394" s="14">
        <v>14.67</v>
      </c>
      <c r="D394" s="14">
        <v>4.38</v>
      </c>
      <c r="E394" s="11" t="s">
        <v>632</v>
      </c>
    </row>
    <row r="395" spans="1:5" x14ac:dyDescent="0.2">
      <c r="A395" s="7" t="s">
        <v>817</v>
      </c>
      <c r="B395" s="14">
        <v>77.650000000000006</v>
      </c>
      <c r="C395" s="14">
        <v>19.760000000000002</v>
      </c>
      <c r="D395" s="14">
        <v>2.59</v>
      </c>
      <c r="E395" s="11" t="s">
        <v>632</v>
      </c>
    </row>
    <row r="396" spans="1:5" x14ac:dyDescent="0.2">
      <c r="A396" s="7" t="s">
        <v>818</v>
      </c>
      <c r="B396" s="14">
        <v>80.94</v>
      </c>
      <c r="C396" s="14">
        <v>18.260000000000002</v>
      </c>
      <c r="D396" s="14">
        <v>0.8</v>
      </c>
      <c r="E396" s="11" t="s">
        <v>632</v>
      </c>
    </row>
    <row r="397" spans="1:5" x14ac:dyDescent="0.2">
      <c r="A397" s="7" t="s">
        <v>819</v>
      </c>
      <c r="B397" s="14">
        <v>80.69</v>
      </c>
      <c r="C397" s="14">
        <v>18.53</v>
      </c>
      <c r="D397" s="14">
        <v>0.78</v>
      </c>
      <c r="E397" s="11" t="s">
        <v>632</v>
      </c>
    </row>
    <row r="398" spans="1:5" x14ac:dyDescent="0.2">
      <c r="A398" s="7" t="s">
        <v>820</v>
      </c>
      <c r="B398" s="14">
        <v>75.19</v>
      </c>
      <c r="C398" s="14">
        <v>18.68</v>
      </c>
      <c r="D398" s="14">
        <v>6.13</v>
      </c>
      <c r="E398" s="11" t="s">
        <v>632</v>
      </c>
    </row>
    <row r="399" spans="1:5" x14ac:dyDescent="0.2">
      <c r="A399" s="7" t="s">
        <v>821</v>
      </c>
      <c r="B399" s="14">
        <v>86.9</v>
      </c>
      <c r="C399" s="14">
        <v>12.8</v>
      </c>
      <c r="D399" s="14">
        <v>0.3</v>
      </c>
      <c r="E399" s="11" t="s">
        <v>632</v>
      </c>
    </row>
    <row r="400" spans="1:5" x14ac:dyDescent="0.2">
      <c r="A400" s="7" t="s">
        <v>805</v>
      </c>
      <c r="B400" s="14">
        <v>81.42</v>
      </c>
      <c r="C400" s="14">
        <v>17.82</v>
      </c>
      <c r="D400" s="14">
        <v>0.76</v>
      </c>
      <c r="E400" s="11" t="s">
        <v>632</v>
      </c>
    </row>
    <row r="401" spans="1:5" x14ac:dyDescent="0.2">
      <c r="A401" s="7" t="s">
        <v>805</v>
      </c>
      <c r="B401" s="14">
        <v>81.599999999999994</v>
      </c>
      <c r="C401" s="14">
        <v>17.3</v>
      </c>
      <c r="D401" s="14">
        <v>1.1000000000000001</v>
      </c>
      <c r="E401" s="11" t="s">
        <v>632</v>
      </c>
    </row>
    <row r="402" spans="1:5" x14ac:dyDescent="0.2">
      <c r="A402" s="7" t="s">
        <v>805</v>
      </c>
      <c r="B402" s="14">
        <v>82.55</v>
      </c>
      <c r="C402" s="14">
        <v>16.93</v>
      </c>
      <c r="D402" s="14">
        <v>0.52</v>
      </c>
      <c r="E402" s="11" t="s">
        <v>632</v>
      </c>
    </row>
    <row r="403" spans="1:5" x14ac:dyDescent="0.2">
      <c r="A403" s="7" t="s">
        <v>822</v>
      </c>
      <c r="B403" s="14">
        <v>78.2</v>
      </c>
      <c r="C403" s="14">
        <v>20.399999999999999</v>
      </c>
      <c r="D403" s="14">
        <v>1.4</v>
      </c>
      <c r="E403" s="11" t="s">
        <v>632</v>
      </c>
    </row>
    <row r="404" spans="1:5" x14ac:dyDescent="0.2">
      <c r="A404" s="7" t="s">
        <v>823</v>
      </c>
      <c r="B404" s="14">
        <v>77</v>
      </c>
      <c r="C404" s="14">
        <v>22.4</v>
      </c>
      <c r="D404" s="14">
        <v>0.6</v>
      </c>
      <c r="E404" s="11" t="s">
        <v>632</v>
      </c>
    </row>
    <row r="405" spans="1:5" x14ac:dyDescent="0.2">
      <c r="A405" s="7" t="s">
        <v>824</v>
      </c>
      <c r="B405" s="14">
        <v>85.29</v>
      </c>
      <c r="C405" s="14">
        <v>13.14</v>
      </c>
      <c r="D405" s="14">
        <v>1.57</v>
      </c>
      <c r="E405" s="11" t="s">
        <v>632</v>
      </c>
    </row>
    <row r="406" spans="1:5" x14ac:dyDescent="0.2">
      <c r="A406" s="7" t="s">
        <v>825</v>
      </c>
      <c r="B406" s="14">
        <v>82.32</v>
      </c>
      <c r="C406" s="14">
        <v>16.350000000000001</v>
      </c>
      <c r="D406" s="14">
        <v>1.33</v>
      </c>
      <c r="E406" s="11" t="s">
        <v>632</v>
      </c>
    </row>
    <row r="407" spans="1:5" x14ac:dyDescent="0.2">
      <c r="A407" s="7" t="s">
        <v>826</v>
      </c>
      <c r="B407" s="14">
        <v>84.81</v>
      </c>
      <c r="C407" s="14">
        <v>12.49</v>
      </c>
      <c r="D407" s="14">
        <v>2.7</v>
      </c>
      <c r="E407" s="11" t="s">
        <v>632</v>
      </c>
    </row>
    <row r="408" spans="1:5" x14ac:dyDescent="0.2">
      <c r="A408" s="7" t="s">
        <v>827</v>
      </c>
      <c r="B408" s="14">
        <v>78.94</v>
      </c>
      <c r="C408" s="14">
        <v>19.66</v>
      </c>
      <c r="D408" s="14">
        <v>1.4</v>
      </c>
      <c r="E408" s="11" t="s">
        <v>632</v>
      </c>
    </row>
    <row r="409" spans="1:5" x14ac:dyDescent="0.2">
      <c r="A409" s="7" t="s">
        <v>828</v>
      </c>
      <c r="B409" s="14">
        <v>72</v>
      </c>
      <c r="C409" s="14">
        <v>16.5</v>
      </c>
      <c r="D409" s="14">
        <v>11.5</v>
      </c>
      <c r="E409" s="11" t="s">
        <v>632</v>
      </c>
    </row>
    <row r="410" spans="1:5" x14ac:dyDescent="0.2">
      <c r="A410" s="7" t="s">
        <v>829</v>
      </c>
      <c r="B410" s="14">
        <v>61.3</v>
      </c>
      <c r="C410" s="14">
        <v>28.4</v>
      </c>
      <c r="D410" s="14">
        <v>10.3</v>
      </c>
      <c r="E410" s="11" t="s">
        <v>632</v>
      </c>
    </row>
    <row r="411" spans="1:5" x14ac:dyDescent="0.2">
      <c r="A411" s="7" t="s">
        <v>830</v>
      </c>
      <c r="B411" s="14">
        <v>77.900000000000006</v>
      </c>
      <c r="C411" s="14">
        <v>19.600000000000001</v>
      </c>
      <c r="D411" s="14">
        <v>2.5</v>
      </c>
      <c r="E411" s="11" t="s">
        <v>632</v>
      </c>
    </row>
    <row r="412" spans="1:5" x14ac:dyDescent="0.2">
      <c r="A412" s="7" t="s">
        <v>831</v>
      </c>
      <c r="B412" s="14">
        <v>85.64</v>
      </c>
      <c r="C412" s="14">
        <v>11.38</v>
      </c>
      <c r="D412" s="14">
        <v>2.98</v>
      </c>
      <c r="E412" s="11" t="s">
        <v>632</v>
      </c>
    </row>
    <row r="413" spans="1:5" x14ac:dyDescent="0.2">
      <c r="A413" s="7" t="s">
        <v>832</v>
      </c>
      <c r="B413" s="14">
        <v>82.6</v>
      </c>
      <c r="C413" s="14">
        <v>15.5</v>
      </c>
      <c r="D413" s="14">
        <v>1.9</v>
      </c>
      <c r="E413" s="11" t="s">
        <v>632</v>
      </c>
    </row>
    <row r="414" spans="1:5" x14ac:dyDescent="0.2">
      <c r="A414" s="7" t="s">
        <v>229</v>
      </c>
      <c r="B414" s="14">
        <v>83.4</v>
      </c>
      <c r="C414" s="14">
        <v>15.01</v>
      </c>
      <c r="D414" s="14">
        <v>1.59</v>
      </c>
      <c r="E414" s="11" t="s">
        <v>632</v>
      </c>
    </row>
    <row r="415" spans="1:5" x14ac:dyDescent="0.2">
      <c r="A415" s="7" t="s">
        <v>229</v>
      </c>
      <c r="B415" s="14">
        <v>85.24</v>
      </c>
      <c r="C415" s="14">
        <v>13.81</v>
      </c>
      <c r="D415" s="14">
        <v>0.95</v>
      </c>
      <c r="E415" s="11" t="s">
        <v>632</v>
      </c>
    </row>
    <row r="416" spans="1:5" x14ac:dyDescent="0.2">
      <c r="A416" s="7" t="s">
        <v>39</v>
      </c>
      <c r="B416" s="14">
        <v>78.92</v>
      </c>
      <c r="C416" s="14">
        <v>15.81</v>
      </c>
      <c r="D416" s="14">
        <v>5.27</v>
      </c>
      <c r="E416" s="10" t="s">
        <v>833</v>
      </c>
    </row>
    <row r="417" spans="1:5" x14ac:dyDescent="0.2">
      <c r="A417" s="7" t="s">
        <v>41</v>
      </c>
      <c r="B417" s="14">
        <v>81.7</v>
      </c>
      <c r="C417" s="14">
        <v>14.82</v>
      </c>
      <c r="D417" s="14">
        <v>3.48</v>
      </c>
      <c r="E417" s="10" t="s">
        <v>833</v>
      </c>
    </row>
    <row r="418" spans="1:5" x14ac:dyDescent="0.2">
      <c r="A418" s="7" t="s">
        <v>54</v>
      </c>
      <c r="B418" s="14">
        <v>86.8</v>
      </c>
      <c r="C418" s="14">
        <v>11.24</v>
      </c>
      <c r="D418" s="14">
        <v>1.95</v>
      </c>
      <c r="E418" s="10" t="s">
        <v>833</v>
      </c>
    </row>
    <row r="419" spans="1:5" x14ac:dyDescent="0.2">
      <c r="A419" s="7" t="s">
        <v>72</v>
      </c>
      <c r="B419" s="14">
        <v>73.5</v>
      </c>
      <c r="C419" s="14">
        <v>16.46</v>
      </c>
      <c r="D419" s="14">
        <v>3.93</v>
      </c>
      <c r="E419" s="10" t="s">
        <v>833</v>
      </c>
    </row>
    <row r="420" spans="1:5" x14ac:dyDescent="0.2">
      <c r="A420" s="7" t="s">
        <v>87</v>
      </c>
      <c r="B420" s="14">
        <v>66.58</v>
      </c>
      <c r="C420" s="14">
        <v>26.65</v>
      </c>
      <c r="D420" s="14">
        <v>6.73</v>
      </c>
      <c r="E420" s="10" t="s">
        <v>833</v>
      </c>
    </row>
    <row r="421" spans="1:5" x14ac:dyDescent="0.2">
      <c r="A421" s="7" t="s">
        <v>88</v>
      </c>
      <c r="B421" s="14">
        <v>73.150000000000006</v>
      </c>
      <c r="C421" s="14">
        <v>19.190000000000001</v>
      </c>
      <c r="D421" s="14">
        <v>7.65</v>
      </c>
      <c r="E421" s="10" t="s">
        <v>833</v>
      </c>
    </row>
    <row r="422" spans="1:5" x14ac:dyDescent="0.2">
      <c r="A422" s="7" t="s">
        <v>93</v>
      </c>
      <c r="B422" s="14">
        <v>74.97</v>
      </c>
      <c r="C422" s="14">
        <v>17.16</v>
      </c>
      <c r="D422" s="14">
        <v>7.87</v>
      </c>
      <c r="E422" s="10" t="s">
        <v>833</v>
      </c>
    </row>
    <row r="423" spans="1:5" x14ac:dyDescent="0.2">
      <c r="A423" s="7" t="s">
        <v>94</v>
      </c>
      <c r="B423" s="14">
        <v>76.099999999999994</v>
      </c>
      <c r="C423" s="14">
        <v>18.8</v>
      </c>
      <c r="D423" s="14">
        <v>5.0999999999999996</v>
      </c>
      <c r="E423" s="10" t="s">
        <v>833</v>
      </c>
    </row>
    <row r="424" spans="1:5" x14ac:dyDescent="0.2">
      <c r="A424" s="7" t="s">
        <v>100</v>
      </c>
      <c r="B424" s="14">
        <v>82.5</v>
      </c>
      <c r="C424" s="14">
        <v>12.84</v>
      </c>
      <c r="D424" s="14">
        <v>3.89</v>
      </c>
      <c r="E424" s="10" t="s">
        <v>833</v>
      </c>
    </row>
    <row r="425" spans="1:5" x14ac:dyDescent="0.2">
      <c r="A425" s="7" t="s">
        <v>101</v>
      </c>
      <c r="B425" s="14">
        <v>80.5</v>
      </c>
      <c r="C425" s="14">
        <v>16.8</v>
      </c>
      <c r="D425" s="14">
        <v>2.2000000000000002</v>
      </c>
      <c r="E425" s="10" t="s">
        <v>833</v>
      </c>
    </row>
    <row r="426" spans="1:5" x14ac:dyDescent="0.2">
      <c r="A426" s="7" t="s">
        <v>107</v>
      </c>
      <c r="B426" s="14">
        <v>79.8</v>
      </c>
      <c r="C426" s="14">
        <v>20</v>
      </c>
      <c r="D426" s="14">
        <v>0.2</v>
      </c>
      <c r="E426" s="10" t="s">
        <v>833</v>
      </c>
    </row>
    <row r="427" spans="1:5" x14ac:dyDescent="0.2">
      <c r="A427" s="7" t="s">
        <v>121</v>
      </c>
      <c r="B427" s="14">
        <v>84.81</v>
      </c>
      <c r="C427" s="14">
        <v>12.49</v>
      </c>
      <c r="D427" s="14">
        <v>2.7</v>
      </c>
      <c r="E427" s="10" t="s">
        <v>833</v>
      </c>
    </row>
    <row r="428" spans="1:5" x14ac:dyDescent="0.2">
      <c r="A428" s="7" t="s">
        <v>30</v>
      </c>
      <c r="B428" s="14">
        <v>79.900000000000006</v>
      </c>
      <c r="C428" s="14">
        <v>17.7</v>
      </c>
      <c r="D428" s="14">
        <v>2.4</v>
      </c>
      <c r="E428" s="10" t="s">
        <v>833</v>
      </c>
    </row>
    <row r="429" spans="1:5" x14ac:dyDescent="0.2">
      <c r="A429" s="7" t="s">
        <v>124</v>
      </c>
      <c r="B429" s="14">
        <v>78.680000000000007</v>
      </c>
      <c r="C429" s="14">
        <v>13.21</v>
      </c>
      <c r="D429" s="14">
        <v>8.11</v>
      </c>
      <c r="E429" s="10" t="s">
        <v>833</v>
      </c>
    </row>
    <row r="430" spans="1:5" x14ac:dyDescent="0.2">
      <c r="A430" s="7" t="s">
        <v>31</v>
      </c>
      <c r="B430" s="14">
        <v>81.3</v>
      </c>
      <c r="C430" s="14">
        <v>17.2</v>
      </c>
      <c r="D430" s="14">
        <v>1.5</v>
      </c>
      <c r="E430" s="10" t="s">
        <v>833</v>
      </c>
    </row>
    <row r="431" spans="1:5" x14ac:dyDescent="0.2">
      <c r="A431" s="10" t="s">
        <v>141</v>
      </c>
      <c r="B431" s="16">
        <v>77.45</v>
      </c>
      <c r="C431" s="16">
        <v>18.5</v>
      </c>
      <c r="D431" s="16">
        <v>4.05</v>
      </c>
      <c r="E431" s="10" t="s">
        <v>833</v>
      </c>
    </row>
    <row r="432" spans="1:5" x14ac:dyDescent="0.2">
      <c r="A432" s="7" t="s">
        <v>142</v>
      </c>
      <c r="B432" s="14">
        <v>81.75</v>
      </c>
      <c r="C432" s="14">
        <v>16.18</v>
      </c>
      <c r="D432" s="14">
        <v>2.0699999999999998</v>
      </c>
      <c r="E432" s="10" t="s">
        <v>833</v>
      </c>
    </row>
    <row r="433" spans="1:5" x14ac:dyDescent="0.2">
      <c r="A433" s="7" t="s">
        <v>143</v>
      </c>
      <c r="B433" s="14">
        <v>80.819999999999993</v>
      </c>
      <c r="C433" s="14">
        <v>16.18</v>
      </c>
      <c r="D433" s="14">
        <v>3</v>
      </c>
      <c r="E433" s="10" t="s">
        <v>833</v>
      </c>
    </row>
    <row r="434" spans="1:5" x14ac:dyDescent="0.2">
      <c r="A434" s="7" t="s">
        <v>144</v>
      </c>
      <c r="B434" s="14">
        <v>77.45</v>
      </c>
      <c r="C434" s="14">
        <v>18.5</v>
      </c>
      <c r="D434" s="14">
        <v>4.05</v>
      </c>
      <c r="E434" s="10" t="s">
        <v>833</v>
      </c>
    </row>
    <row r="435" spans="1:5" x14ac:dyDescent="0.2">
      <c r="A435" s="7" t="s">
        <v>147</v>
      </c>
      <c r="B435" s="14">
        <v>78.2</v>
      </c>
      <c r="C435" s="14">
        <v>16.46</v>
      </c>
      <c r="D435" s="14">
        <v>4.53</v>
      </c>
      <c r="E435" s="10" t="s">
        <v>833</v>
      </c>
    </row>
    <row r="436" spans="1:5" x14ac:dyDescent="0.2">
      <c r="A436" s="7" t="s">
        <v>148</v>
      </c>
      <c r="B436" s="14">
        <v>62.1</v>
      </c>
      <c r="C436" s="14">
        <v>34.6</v>
      </c>
      <c r="D436" s="14">
        <v>2.8</v>
      </c>
      <c r="E436" s="10" t="s">
        <v>833</v>
      </c>
    </row>
    <row r="437" spans="1:5" x14ac:dyDescent="0.2">
      <c r="A437" s="7" t="s">
        <v>149</v>
      </c>
      <c r="B437" s="14">
        <v>63.9</v>
      </c>
      <c r="C437" s="14">
        <v>32.799999999999997</v>
      </c>
      <c r="D437" s="14">
        <v>1.7</v>
      </c>
      <c r="E437" s="10" t="s">
        <v>833</v>
      </c>
    </row>
    <row r="438" spans="1:5" x14ac:dyDescent="0.2">
      <c r="A438" s="7" t="s">
        <v>150</v>
      </c>
      <c r="B438" s="14">
        <v>60.5</v>
      </c>
      <c r="C438" s="14">
        <v>36.1</v>
      </c>
      <c r="D438" s="14">
        <v>3.3</v>
      </c>
      <c r="E438" s="10" t="s">
        <v>833</v>
      </c>
    </row>
    <row r="439" spans="1:5" x14ac:dyDescent="0.2">
      <c r="A439" s="7" t="s">
        <v>159</v>
      </c>
      <c r="B439" s="14">
        <v>77.28</v>
      </c>
      <c r="C439" s="14">
        <v>17.59</v>
      </c>
      <c r="D439" s="14">
        <v>5.14</v>
      </c>
      <c r="E439" s="10" t="s">
        <v>833</v>
      </c>
    </row>
    <row r="440" spans="1:5" x14ac:dyDescent="0.2">
      <c r="A440" s="7" t="s">
        <v>167</v>
      </c>
      <c r="B440" s="14">
        <v>79.319999999999993</v>
      </c>
      <c r="C440" s="14">
        <v>20.53</v>
      </c>
      <c r="D440" s="14">
        <v>0.15</v>
      </c>
      <c r="E440" s="10" t="s">
        <v>833</v>
      </c>
    </row>
    <row r="441" spans="1:5" x14ac:dyDescent="0.2">
      <c r="A441" s="7" t="s">
        <v>182</v>
      </c>
      <c r="B441" s="14">
        <v>67.849999999999994</v>
      </c>
      <c r="C441" s="14">
        <v>8.69</v>
      </c>
      <c r="D441" s="14">
        <v>14.21</v>
      </c>
      <c r="E441" s="10" t="s">
        <v>833</v>
      </c>
    </row>
    <row r="442" spans="1:5" x14ac:dyDescent="0.2">
      <c r="A442" s="7" t="s">
        <v>189</v>
      </c>
      <c r="B442" s="14">
        <v>76.540000000000006</v>
      </c>
      <c r="C442" s="14">
        <v>17.809999999999999</v>
      </c>
      <c r="D442" s="14">
        <v>4.6500000000000004</v>
      </c>
      <c r="E442" s="10" t="s">
        <v>833</v>
      </c>
    </row>
    <row r="443" spans="1:5" x14ac:dyDescent="0.2">
      <c r="A443" s="7" t="s">
        <v>194</v>
      </c>
      <c r="B443" s="14">
        <v>65.47</v>
      </c>
      <c r="C443" s="14">
        <v>15.86</v>
      </c>
      <c r="D443" s="14">
        <v>18.670000000000002</v>
      </c>
      <c r="E443" s="10" t="s">
        <v>833</v>
      </c>
    </row>
    <row r="444" spans="1:5" x14ac:dyDescent="0.2">
      <c r="A444" s="7" t="s">
        <v>200</v>
      </c>
      <c r="B444" s="14">
        <v>66.3</v>
      </c>
      <c r="C444" s="14">
        <v>28.7</v>
      </c>
      <c r="D444" s="14">
        <v>5</v>
      </c>
      <c r="E444" s="10" t="s">
        <v>833</v>
      </c>
    </row>
    <row r="445" spans="1:5" x14ac:dyDescent="0.2">
      <c r="A445" s="7" t="s">
        <v>33</v>
      </c>
      <c r="B445" s="14">
        <v>77.8</v>
      </c>
      <c r="C445" s="14">
        <v>20.7</v>
      </c>
      <c r="D445" s="14">
        <v>1.5</v>
      </c>
      <c r="E445" s="10" t="s">
        <v>833</v>
      </c>
    </row>
    <row r="446" spans="1:5" x14ac:dyDescent="0.2">
      <c r="A446" s="7" t="s">
        <v>207</v>
      </c>
      <c r="B446" s="14">
        <v>76.2</v>
      </c>
      <c r="C446" s="14">
        <v>14.6</v>
      </c>
      <c r="D446" s="14">
        <v>9.1999999999999993</v>
      </c>
      <c r="E446" s="10" t="s">
        <v>833</v>
      </c>
    </row>
    <row r="447" spans="1:5" x14ac:dyDescent="0.2">
      <c r="A447" s="7" t="s">
        <v>208</v>
      </c>
      <c r="B447" s="14">
        <v>83.66</v>
      </c>
      <c r="C447" s="14">
        <v>13.15</v>
      </c>
      <c r="D447" s="14">
        <v>3.2</v>
      </c>
      <c r="E447" s="10" t="s">
        <v>833</v>
      </c>
    </row>
    <row r="448" spans="1:5" x14ac:dyDescent="0.2">
      <c r="A448" s="7" t="s">
        <v>210</v>
      </c>
      <c r="B448" s="14">
        <v>84.7</v>
      </c>
      <c r="C448" s="14">
        <v>11.7</v>
      </c>
      <c r="D448" s="14">
        <v>3.6</v>
      </c>
      <c r="E448" s="10" t="s">
        <v>833</v>
      </c>
    </row>
    <row r="449" spans="1:5" x14ac:dyDescent="0.2">
      <c r="A449" s="7" t="s">
        <v>213</v>
      </c>
      <c r="B449" s="14">
        <v>76.69</v>
      </c>
      <c r="C449" s="14">
        <v>14.34</v>
      </c>
      <c r="D449" s="14">
        <v>8.9700000000000006</v>
      </c>
      <c r="E449" s="10" t="s">
        <v>833</v>
      </c>
    </row>
    <row r="450" spans="1:5" x14ac:dyDescent="0.2">
      <c r="A450" s="7" t="s">
        <v>225</v>
      </c>
      <c r="B450" s="14">
        <v>83.18</v>
      </c>
      <c r="C450" s="14">
        <v>13.58</v>
      </c>
      <c r="D450" s="14">
        <v>2.58</v>
      </c>
      <c r="E450" s="10" t="s">
        <v>833</v>
      </c>
    </row>
    <row r="451" spans="1:5" x14ac:dyDescent="0.2">
      <c r="A451" s="7" t="s">
        <v>229</v>
      </c>
      <c r="B451" s="14">
        <v>82.22</v>
      </c>
      <c r="C451" s="14">
        <v>16.07</v>
      </c>
      <c r="D451" s="14">
        <v>1.71</v>
      </c>
      <c r="E451" s="10" t="s">
        <v>833</v>
      </c>
    </row>
    <row r="452" spans="1:5" x14ac:dyDescent="0.2">
      <c r="A452" s="10" t="s">
        <v>157</v>
      </c>
      <c r="B452" s="16">
        <v>72.3</v>
      </c>
      <c r="C452" s="16">
        <v>21.7</v>
      </c>
      <c r="D452" s="16">
        <v>6</v>
      </c>
      <c r="E452" s="3" t="s">
        <v>834</v>
      </c>
    </row>
    <row r="453" spans="1:5" x14ac:dyDescent="0.2">
      <c r="A453" s="10" t="s">
        <v>158</v>
      </c>
      <c r="B453" s="16">
        <v>77.2</v>
      </c>
      <c r="C453" s="16">
        <v>20.3</v>
      </c>
      <c r="D453" s="16">
        <v>2.5</v>
      </c>
      <c r="E453" s="3" t="s">
        <v>834</v>
      </c>
    </row>
    <row r="454" spans="1:5" x14ac:dyDescent="0.2">
      <c r="A454" s="10" t="s">
        <v>836</v>
      </c>
      <c r="B454" s="16">
        <v>75.989999999999995</v>
      </c>
      <c r="C454" s="16">
        <v>12.87</v>
      </c>
      <c r="D454" s="16">
        <v>11.14</v>
      </c>
      <c r="E454" s="10" t="s">
        <v>835</v>
      </c>
    </row>
    <row r="455" spans="1:5" x14ac:dyDescent="0.2">
      <c r="A455" s="10" t="s">
        <v>134</v>
      </c>
      <c r="B455" s="16">
        <v>65.739999999999995</v>
      </c>
      <c r="C455" s="16">
        <v>16.72</v>
      </c>
      <c r="D455" s="16">
        <v>17.54</v>
      </c>
      <c r="E455" s="10" t="s">
        <v>837</v>
      </c>
    </row>
    <row r="456" spans="1:5" x14ac:dyDescent="0.2">
      <c r="A456" s="10" t="s">
        <v>95</v>
      </c>
      <c r="B456" s="16">
        <v>84.22</v>
      </c>
      <c r="C456" s="16">
        <v>10.26</v>
      </c>
      <c r="D456" s="16">
        <v>5.52</v>
      </c>
      <c r="E456" s="10" t="s">
        <v>838</v>
      </c>
    </row>
    <row r="457" spans="1:5" x14ac:dyDescent="0.2">
      <c r="A457" s="10" t="s">
        <v>84</v>
      </c>
      <c r="B457" s="16">
        <v>79.180000000000007</v>
      </c>
      <c r="C457" s="16">
        <v>20.260000000000002</v>
      </c>
      <c r="D457" s="16">
        <v>0.56000000000000005</v>
      </c>
      <c r="E457" s="10" t="s">
        <v>839</v>
      </c>
    </row>
    <row r="458" spans="1:5" x14ac:dyDescent="0.2">
      <c r="A458" s="10" t="s">
        <v>184</v>
      </c>
      <c r="B458" s="16">
        <v>87.7</v>
      </c>
      <c r="C458" s="16">
        <v>8.83</v>
      </c>
      <c r="D458" s="16">
        <v>3.47</v>
      </c>
      <c r="E458" s="10" t="s">
        <v>840</v>
      </c>
    </row>
    <row r="459" spans="1:5" x14ac:dyDescent="0.2">
      <c r="A459" s="43" t="s">
        <v>185</v>
      </c>
      <c r="B459" s="45">
        <v>83.19</v>
      </c>
      <c r="C459" s="45">
        <v>14.88</v>
      </c>
      <c r="D459" s="45">
        <v>1.93</v>
      </c>
      <c r="E459" s="44" t="s">
        <v>841</v>
      </c>
    </row>
    <row r="460" spans="1:5" x14ac:dyDescent="0.2">
      <c r="A460" s="3" t="s">
        <v>55</v>
      </c>
      <c r="B460" s="16">
        <v>61</v>
      </c>
      <c r="C460" s="16">
        <v>31</v>
      </c>
      <c r="D460" s="16">
        <v>8</v>
      </c>
      <c r="E460" s="3" t="s">
        <v>843</v>
      </c>
    </row>
    <row r="461" spans="1:5" x14ac:dyDescent="0.2">
      <c r="A461" s="7" t="s">
        <v>153</v>
      </c>
      <c r="B461" s="13">
        <v>62</v>
      </c>
      <c r="C461" s="13">
        <v>35</v>
      </c>
      <c r="D461" s="13">
        <v>3</v>
      </c>
      <c r="E461" s="3" t="s">
        <v>844</v>
      </c>
    </row>
    <row r="462" spans="1:5" x14ac:dyDescent="0.2">
      <c r="A462" s="7" t="s">
        <v>842</v>
      </c>
      <c r="B462" s="13">
        <v>52</v>
      </c>
      <c r="C462" s="13">
        <v>36</v>
      </c>
      <c r="D462" s="13">
        <v>12</v>
      </c>
      <c r="E462" s="3" t="s">
        <v>845</v>
      </c>
    </row>
    <row r="463" spans="1:5" x14ac:dyDescent="0.2">
      <c r="A463" s="7" t="s">
        <v>131</v>
      </c>
      <c r="B463" s="13">
        <v>67</v>
      </c>
      <c r="C463" s="13">
        <v>30</v>
      </c>
      <c r="D463" s="13">
        <v>3</v>
      </c>
      <c r="E463" s="3" t="s">
        <v>846</v>
      </c>
    </row>
    <row r="464" spans="1:5" x14ac:dyDescent="0.2">
      <c r="A464" s="7" t="s">
        <v>847</v>
      </c>
      <c r="B464" s="13">
        <v>77</v>
      </c>
      <c r="C464" s="13">
        <v>17.399999999999999</v>
      </c>
      <c r="D464" s="13">
        <v>5.6</v>
      </c>
      <c r="E464" s="11" t="s">
        <v>848</v>
      </c>
    </row>
    <row r="465" spans="1:5" x14ac:dyDescent="0.2">
      <c r="A465" s="7" t="s">
        <v>45</v>
      </c>
      <c r="B465" s="8">
        <v>82.56</v>
      </c>
      <c r="C465" s="8">
        <v>15.13</v>
      </c>
      <c r="D465" s="8">
        <v>2.31</v>
      </c>
      <c r="E465" s="11" t="s">
        <v>849</v>
      </c>
    </row>
    <row r="466" spans="1:5" x14ac:dyDescent="0.2">
      <c r="A466" s="7" t="s">
        <v>48</v>
      </c>
      <c r="B466" s="8">
        <v>78.8</v>
      </c>
      <c r="C466" s="8">
        <v>20.12</v>
      </c>
      <c r="D466" s="8">
        <v>1.08</v>
      </c>
      <c r="E466" s="11" t="s">
        <v>849</v>
      </c>
    </row>
    <row r="467" spans="1:5" x14ac:dyDescent="0.2">
      <c r="A467" s="7" t="s">
        <v>49</v>
      </c>
      <c r="B467" s="8">
        <v>82.03</v>
      </c>
      <c r="C467" s="8">
        <v>16.260000000000002</v>
      </c>
      <c r="D467" s="8">
        <v>1.61</v>
      </c>
      <c r="E467" s="11" t="s">
        <v>849</v>
      </c>
    </row>
    <row r="468" spans="1:5" x14ac:dyDescent="0.2">
      <c r="A468" s="7" t="s">
        <v>50</v>
      </c>
      <c r="B468" s="8">
        <v>79.66</v>
      </c>
      <c r="C468" s="8">
        <v>15.43</v>
      </c>
      <c r="D468" s="8">
        <v>4.91</v>
      </c>
      <c r="E468" s="11" t="s">
        <v>849</v>
      </c>
    </row>
    <row r="469" spans="1:5" x14ac:dyDescent="0.2">
      <c r="A469" s="7" t="s">
        <v>51</v>
      </c>
      <c r="B469" s="8">
        <v>87.84</v>
      </c>
      <c r="C469" s="8">
        <v>10.46</v>
      </c>
      <c r="D469" s="8">
        <v>1.7</v>
      </c>
      <c r="E469" s="11" t="s">
        <v>849</v>
      </c>
    </row>
    <row r="470" spans="1:5" x14ac:dyDescent="0.2">
      <c r="A470" s="7" t="s">
        <v>65</v>
      </c>
      <c r="B470" s="8">
        <v>78.78</v>
      </c>
      <c r="C470" s="8">
        <v>12.94</v>
      </c>
      <c r="D470" s="8">
        <v>8.2799999999999994</v>
      </c>
      <c r="E470" s="11" t="s">
        <v>849</v>
      </c>
    </row>
    <row r="471" spans="1:5" x14ac:dyDescent="0.2">
      <c r="A471" s="7" t="s">
        <v>68</v>
      </c>
      <c r="B471" s="8">
        <v>74.88</v>
      </c>
      <c r="C471" s="8">
        <v>19.399999999999999</v>
      </c>
      <c r="D471" s="8">
        <v>5.73</v>
      </c>
      <c r="E471" s="11" t="s">
        <v>849</v>
      </c>
    </row>
    <row r="472" spans="1:5" x14ac:dyDescent="0.2">
      <c r="A472" s="7" t="s">
        <v>70</v>
      </c>
      <c r="B472" s="8">
        <v>75.03</v>
      </c>
      <c r="C472" s="8">
        <v>20.56</v>
      </c>
      <c r="D472" s="8">
        <v>4.41</v>
      </c>
      <c r="E472" s="11" t="s">
        <v>849</v>
      </c>
    </row>
    <row r="473" spans="1:5" x14ac:dyDescent="0.2">
      <c r="A473" s="7" t="s">
        <v>80</v>
      </c>
      <c r="B473" s="8">
        <v>79.7</v>
      </c>
      <c r="C473" s="8">
        <v>16.32</v>
      </c>
      <c r="D473" s="8">
        <v>3.98</v>
      </c>
      <c r="E473" s="11" t="s">
        <v>849</v>
      </c>
    </row>
    <row r="474" spans="1:5" x14ac:dyDescent="0.2">
      <c r="A474" s="7" t="s">
        <v>90</v>
      </c>
      <c r="B474" s="8">
        <v>79.27</v>
      </c>
      <c r="C474" s="8">
        <v>18.670000000000002</v>
      </c>
      <c r="D474" s="8">
        <v>2.06</v>
      </c>
      <c r="E474" s="11" t="s">
        <v>849</v>
      </c>
    </row>
    <row r="475" spans="1:5" x14ac:dyDescent="0.2">
      <c r="A475" s="7" t="s">
        <v>91</v>
      </c>
      <c r="B475" s="8">
        <v>76.790000000000006</v>
      </c>
      <c r="C475" s="8">
        <v>16.02</v>
      </c>
      <c r="D475" s="8">
        <v>7.19</v>
      </c>
      <c r="E475" s="11" t="s">
        <v>849</v>
      </c>
    </row>
    <row r="476" spans="1:5" x14ac:dyDescent="0.2">
      <c r="A476" s="7" t="s">
        <v>97</v>
      </c>
      <c r="B476" s="8">
        <v>82.33</v>
      </c>
      <c r="C476" s="8">
        <v>16.670000000000002</v>
      </c>
      <c r="D476" s="8">
        <v>1</v>
      </c>
      <c r="E476" s="11" t="s">
        <v>849</v>
      </c>
    </row>
    <row r="477" spans="1:5" x14ac:dyDescent="0.2">
      <c r="A477" s="7" t="s">
        <v>98</v>
      </c>
      <c r="B477" s="8">
        <v>77.760000000000005</v>
      </c>
      <c r="C477" s="8">
        <v>14.93</v>
      </c>
      <c r="D477" s="8">
        <v>7.31</v>
      </c>
      <c r="E477" s="11" t="s">
        <v>849</v>
      </c>
    </row>
    <row r="478" spans="1:5" x14ac:dyDescent="0.2">
      <c r="A478" s="7" t="s">
        <v>29</v>
      </c>
      <c r="B478" s="8">
        <v>76.430000000000007</v>
      </c>
      <c r="C478" s="8">
        <v>22.67</v>
      </c>
      <c r="D478" s="8">
        <v>0.9</v>
      </c>
      <c r="E478" s="11" t="s">
        <v>849</v>
      </c>
    </row>
    <row r="479" spans="1:5" x14ac:dyDescent="0.2">
      <c r="A479" s="7" t="s">
        <v>106</v>
      </c>
      <c r="B479" s="8">
        <v>74.13</v>
      </c>
      <c r="C479" s="8">
        <v>14.82</v>
      </c>
      <c r="D479" s="8">
        <v>11.06</v>
      </c>
      <c r="E479" s="11" t="s">
        <v>849</v>
      </c>
    </row>
    <row r="480" spans="1:5" x14ac:dyDescent="0.2">
      <c r="A480" s="7" t="s">
        <v>109</v>
      </c>
      <c r="B480" s="8">
        <v>74.260000000000005</v>
      </c>
      <c r="C480" s="8">
        <v>21.12</v>
      </c>
      <c r="D480" s="8">
        <v>4.62</v>
      </c>
      <c r="E480" s="11" t="s">
        <v>849</v>
      </c>
    </row>
    <row r="481" spans="1:5" x14ac:dyDescent="0.2">
      <c r="A481" s="7" t="s">
        <v>112</v>
      </c>
      <c r="B481" s="8">
        <v>77.88</v>
      </c>
      <c r="C481" s="8">
        <v>12.52</v>
      </c>
      <c r="D481" s="8">
        <v>9.6</v>
      </c>
      <c r="E481" s="11" t="s">
        <v>849</v>
      </c>
    </row>
    <row r="482" spans="1:5" x14ac:dyDescent="0.2">
      <c r="A482" s="7" t="s">
        <v>129</v>
      </c>
      <c r="B482" s="8">
        <v>70.290000000000006</v>
      </c>
      <c r="C482" s="8">
        <v>24.16</v>
      </c>
      <c r="D482" s="8">
        <v>5.54</v>
      </c>
      <c r="E482" s="11" t="s">
        <v>849</v>
      </c>
    </row>
    <row r="483" spans="1:5" x14ac:dyDescent="0.2">
      <c r="A483" s="7" t="s">
        <v>162</v>
      </c>
      <c r="B483" s="8">
        <v>74.67</v>
      </c>
      <c r="C483" s="8">
        <v>12.27</v>
      </c>
      <c r="D483" s="8">
        <v>13.06</v>
      </c>
      <c r="E483" s="11" t="s">
        <v>849</v>
      </c>
    </row>
    <row r="484" spans="1:5" x14ac:dyDescent="0.2">
      <c r="A484" s="7" t="s">
        <v>164</v>
      </c>
      <c r="B484" s="8">
        <v>71.209999999999994</v>
      </c>
      <c r="C484" s="8">
        <v>23.34</v>
      </c>
      <c r="D484" s="8">
        <v>5.44</v>
      </c>
      <c r="E484" s="11" t="s">
        <v>849</v>
      </c>
    </row>
    <row r="485" spans="1:5" x14ac:dyDescent="0.2">
      <c r="A485" s="7" t="s">
        <v>165</v>
      </c>
      <c r="B485" s="8">
        <v>86.42</v>
      </c>
      <c r="C485" s="8">
        <v>12.61</v>
      </c>
      <c r="D485" s="8">
        <v>0.97</v>
      </c>
      <c r="E485" s="11" t="s">
        <v>849</v>
      </c>
    </row>
    <row r="486" spans="1:5" x14ac:dyDescent="0.2">
      <c r="A486" s="7" t="s">
        <v>174</v>
      </c>
      <c r="B486" s="8">
        <v>80.92</v>
      </c>
      <c r="C486" s="8">
        <v>17.48</v>
      </c>
      <c r="D486" s="8">
        <v>1.6</v>
      </c>
      <c r="E486" s="11" t="s">
        <v>849</v>
      </c>
    </row>
    <row r="487" spans="1:5" x14ac:dyDescent="0.2">
      <c r="A487" s="7" t="s">
        <v>190</v>
      </c>
      <c r="B487" s="8">
        <v>74.73</v>
      </c>
      <c r="C487" s="8">
        <v>20.03</v>
      </c>
      <c r="D487" s="8">
        <v>5.24</v>
      </c>
      <c r="E487" s="11" t="s">
        <v>849</v>
      </c>
    </row>
    <row r="488" spans="1:5" x14ac:dyDescent="0.2">
      <c r="A488" s="7" t="s">
        <v>195</v>
      </c>
      <c r="B488" s="8">
        <v>86.19</v>
      </c>
      <c r="C488" s="8">
        <v>12.8</v>
      </c>
      <c r="D488" s="8">
        <v>1.01</v>
      </c>
      <c r="E488" s="11" t="s">
        <v>849</v>
      </c>
    </row>
    <row r="489" spans="1:5" x14ac:dyDescent="0.2">
      <c r="A489" s="7" t="s">
        <v>202</v>
      </c>
      <c r="B489" s="8">
        <v>77.48</v>
      </c>
      <c r="C489" s="8">
        <v>17.16</v>
      </c>
      <c r="D489" s="8">
        <v>5.36</v>
      </c>
      <c r="E489" s="11" t="s">
        <v>849</v>
      </c>
    </row>
    <row r="490" spans="1:5" x14ac:dyDescent="0.2">
      <c r="A490" s="7" t="s">
        <v>203</v>
      </c>
      <c r="B490" s="8">
        <v>81.66</v>
      </c>
      <c r="C490" s="8">
        <v>17.62</v>
      </c>
      <c r="D490" s="8">
        <v>0.72</v>
      </c>
      <c r="E490" s="11" t="s">
        <v>849</v>
      </c>
    </row>
    <row r="491" spans="1:5" x14ac:dyDescent="0.2">
      <c r="A491" s="7" t="s">
        <v>205</v>
      </c>
      <c r="B491" s="8">
        <v>80.010000000000005</v>
      </c>
      <c r="C491" s="8">
        <v>13.54</v>
      </c>
      <c r="D491" s="8">
        <v>6.45</v>
      </c>
      <c r="E491" s="11" t="s">
        <v>849</v>
      </c>
    </row>
    <row r="492" spans="1:5" x14ac:dyDescent="0.2">
      <c r="A492" s="7" t="s">
        <v>211</v>
      </c>
      <c r="B492" s="8">
        <v>75.09</v>
      </c>
      <c r="C492" s="8">
        <v>13.81</v>
      </c>
      <c r="D492" s="8">
        <v>11.1</v>
      </c>
      <c r="E492" s="11" t="s">
        <v>849</v>
      </c>
    </row>
    <row r="493" spans="1:5" x14ac:dyDescent="0.2">
      <c r="A493" s="7" t="s">
        <v>212</v>
      </c>
      <c r="B493" s="8">
        <v>77.37</v>
      </c>
      <c r="C493" s="8">
        <v>12.58</v>
      </c>
      <c r="D493" s="8">
        <v>10.050000000000001</v>
      </c>
      <c r="E493" s="11" t="s">
        <v>849</v>
      </c>
    </row>
    <row r="494" spans="1:5" x14ac:dyDescent="0.2">
      <c r="A494" s="7" t="s">
        <v>214</v>
      </c>
      <c r="B494" s="8">
        <v>76.319999999999993</v>
      </c>
      <c r="C494" s="8">
        <v>16.52</v>
      </c>
      <c r="D494" s="8">
        <v>7.16</v>
      </c>
      <c r="E494" s="11" t="s">
        <v>849</v>
      </c>
    </row>
    <row r="495" spans="1:5" x14ac:dyDescent="0.2">
      <c r="A495" s="7" t="s">
        <v>215</v>
      </c>
      <c r="B495" s="8">
        <v>73.36</v>
      </c>
      <c r="C495" s="8">
        <v>21.93</v>
      </c>
      <c r="D495" s="8">
        <v>4.71</v>
      </c>
      <c r="E495" s="11" t="s">
        <v>849</v>
      </c>
    </row>
    <row r="496" spans="1:5" x14ac:dyDescent="0.2">
      <c r="A496" s="7" t="s">
        <v>216</v>
      </c>
      <c r="B496" s="8">
        <v>75.040000000000006</v>
      </c>
      <c r="C496" s="8">
        <v>16</v>
      </c>
      <c r="D496" s="8">
        <v>8.9600000000000009</v>
      </c>
      <c r="E496" s="11" t="s">
        <v>849</v>
      </c>
    </row>
    <row r="497" spans="1:5" x14ac:dyDescent="0.2">
      <c r="A497" s="7" t="s">
        <v>217</v>
      </c>
      <c r="B497" s="8">
        <v>72.849999999999994</v>
      </c>
      <c r="C497" s="8">
        <v>11.78</v>
      </c>
      <c r="D497" s="8">
        <v>15.36</v>
      </c>
      <c r="E497" s="11" t="s">
        <v>849</v>
      </c>
    </row>
    <row r="498" spans="1:5" x14ac:dyDescent="0.2">
      <c r="A498" s="7" t="s">
        <v>220</v>
      </c>
      <c r="B498" s="8">
        <v>79</v>
      </c>
      <c r="C498" s="8">
        <v>8.3000000000000007</v>
      </c>
      <c r="D498" s="8">
        <v>12.7</v>
      </c>
      <c r="E498" s="11" t="s">
        <v>849</v>
      </c>
    </row>
    <row r="499" spans="1:5" x14ac:dyDescent="0.2">
      <c r="A499" s="7" t="s">
        <v>221</v>
      </c>
      <c r="B499" s="8">
        <v>66</v>
      </c>
      <c r="C499" s="8">
        <v>24.3</v>
      </c>
      <c r="D499" s="8">
        <v>9.6999999999999993</v>
      </c>
      <c r="E499" s="11" t="s">
        <v>849</v>
      </c>
    </row>
    <row r="500" spans="1:5" x14ac:dyDescent="0.2">
      <c r="A500" s="7" t="s">
        <v>222</v>
      </c>
      <c r="B500" s="8">
        <v>64</v>
      </c>
      <c r="C500" s="8">
        <v>31.9</v>
      </c>
      <c r="D500" s="8">
        <v>4.0999999999999996</v>
      </c>
      <c r="E500" s="11" t="s">
        <v>849</v>
      </c>
    </row>
    <row r="501" spans="1:5" x14ac:dyDescent="0.2">
      <c r="A501" s="7" t="s">
        <v>40</v>
      </c>
      <c r="B501" s="8">
        <v>73.8</v>
      </c>
      <c r="C501" s="8">
        <v>20.07</v>
      </c>
      <c r="D501" s="8">
        <v>6.13</v>
      </c>
      <c r="E501" s="11" t="s">
        <v>850</v>
      </c>
    </row>
    <row r="502" spans="1:5" x14ac:dyDescent="0.2">
      <c r="A502" s="7" t="s">
        <v>42</v>
      </c>
      <c r="B502" s="8">
        <v>75.599999999999994</v>
      </c>
      <c r="C502" s="8">
        <v>19</v>
      </c>
      <c r="D502" s="8">
        <v>5.4</v>
      </c>
      <c r="E502" s="11" t="s">
        <v>850</v>
      </c>
    </row>
    <row r="503" spans="1:5" x14ac:dyDescent="0.2">
      <c r="A503" s="7" t="s">
        <v>43</v>
      </c>
      <c r="B503" s="8">
        <v>87.19</v>
      </c>
      <c r="C503" s="8">
        <v>3.5</v>
      </c>
      <c r="D503" s="9">
        <v>9.3000000000000007</v>
      </c>
      <c r="E503" s="11" t="s">
        <v>850</v>
      </c>
    </row>
    <row r="504" spans="1:5" x14ac:dyDescent="0.2">
      <c r="A504" s="7" t="s">
        <v>44</v>
      </c>
      <c r="B504" s="8">
        <v>74</v>
      </c>
      <c r="C504" s="8">
        <v>22.8</v>
      </c>
      <c r="D504" s="8">
        <v>3.2</v>
      </c>
      <c r="E504" s="11" t="s">
        <v>850</v>
      </c>
    </row>
    <row r="505" spans="1:5" x14ac:dyDescent="0.2">
      <c r="A505" s="7" t="s">
        <v>46</v>
      </c>
      <c r="B505" s="8">
        <v>74</v>
      </c>
      <c r="C505" s="8">
        <v>21</v>
      </c>
      <c r="D505" s="8">
        <v>5</v>
      </c>
      <c r="E505" s="11" t="s">
        <v>850</v>
      </c>
    </row>
    <row r="506" spans="1:5" x14ac:dyDescent="0.2">
      <c r="A506" s="7" t="s">
        <v>47</v>
      </c>
      <c r="B506" s="8">
        <v>71.900000000000006</v>
      </c>
      <c r="C506" s="8">
        <v>16.100000000000001</v>
      </c>
      <c r="D506" s="8">
        <v>12</v>
      </c>
      <c r="E506" s="11" t="s">
        <v>850</v>
      </c>
    </row>
    <row r="507" spans="1:5" x14ac:dyDescent="0.2">
      <c r="A507" s="7" t="s">
        <v>56</v>
      </c>
      <c r="B507" s="8">
        <v>76.900000000000006</v>
      </c>
      <c r="C507" s="8">
        <v>20.100000000000001</v>
      </c>
      <c r="D507" s="8">
        <v>3</v>
      </c>
      <c r="E507" s="11" t="s">
        <v>850</v>
      </c>
    </row>
    <row r="508" spans="1:5" x14ac:dyDescent="0.2">
      <c r="A508" s="7" t="s">
        <v>57</v>
      </c>
      <c r="B508" s="8">
        <v>77.900000000000006</v>
      </c>
      <c r="C508" s="8">
        <v>16</v>
      </c>
      <c r="D508" s="8">
        <v>6.1</v>
      </c>
      <c r="E508" s="11" t="s">
        <v>850</v>
      </c>
    </row>
    <row r="509" spans="1:5" x14ac:dyDescent="0.2">
      <c r="A509" s="7" t="s">
        <v>58</v>
      </c>
      <c r="B509" s="8">
        <v>74</v>
      </c>
      <c r="C509" s="8">
        <v>18.2</v>
      </c>
      <c r="D509" s="8">
        <v>8</v>
      </c>
      <c r="E509" s="11" t="s">
        <v>850</v>
      </c>
    </row>
    <row r="510" spans="1:5" x14ac:dyDescent="0.2">
      <c r="A510" s="7" t="s">
        <v>59</v>
      </c>
      <c r="B510" s="8">
        <v>76</v>
      </c>
      <c r="C510" s="8">
        <v>15</v>
      </c>
      <c r="D510" s="8">
        <v>9</v>
      </c>
      <c r="E510" s="11" t="s">
        <v>850</v>
      </c>
    </row>
    <row r="511" spans="1:5" x14ac:dyDescent="0.2">
      <c r="A511" s="7" t="s">
        <v>60</v>
      </c>
      <c r="B511" s="8">
        <v>69.36</v>
      </c>
      <c r="C511" s="8">
        <v>18.14</v>
      </c>
      <c r="D511" s="8">
        <v>12.49</v>
      </c>
      <c r="E511" s="11" t="s">
        <v>850</v>
      </c>
    </row>
    <row r="512" spans="1:5" x14ac:dyDescent="0.2">
      <c r="A512" s="7" t="s">
        <v>61</v>
      </c>
      <c r="B512" s="8">
        <v>71</v>
      </c>
      <c r="C512" s="8">
        <v>20.8</v>
      </c>
      <c r="D512" s="8">
        <v>8</v>
      </c>
      <c r="E512" s="11" t="s">
        <v>850</v>
      </c>
    </row>
    <row r="513" spans="1:5" x14ac:dyDescent="0.2">
      <c r="A513" s="7" t="s">
        <v>62</v>
      </c>
      <c r="B513" s="9">
        <v>82.2</v>
      </c>
      <c r="C513" s="9">
        <v>13.8</v>
      </c>
      <c r="D513" s="9">
        <v>4</v>
      </c>
      <c r="E513" s="11" t="s">
        <v>850</v>
      </c>
    </row>
    <row r="514" spans="1:5" x14ac:dyDescent="0.2">
      <c r="A514" s="7" t="s">
        <v>63</v>
      </c>
      <c r="B514" s="8">
        <v>71.2</v>
      </c>
      <c r="C514" s="8">
        <v>21</v>
      </c>
      <c r="D514" s="8">
        <v>7.8</v>
      </c>
      <c r="E514" s="11" t="s">
        <v>850</v>
      </c>
    </row>
    <row r="515" spans="1:5" x14ac:dyDescent="0.2">
      <c r="A515" s="7" t="s">
        <v>64</v>
      </c>
      <c r="B515" s="8">
        <v>86</v>
      </c>
      <c r="C515" s="8">
        <v>12.3</v>
      </c>
      <c r="D515" s="8">
        <v>1.5</v>
      </c>
      <c r="E515" s="11" t="s">
        <v>850</v>
      </c>
    </row>
    <row r="516" spans="1:5" x14ac:dyDescent="0.2">
      <c r="A516" s="7" t="s">
        <v>67</v>
      </c>
      <c r="B516" s="8">
        <v>85</v>
      </c>
      <c r="C516" s="8">
        <v>14.2</v>
      </c>
      <c r="D516" s="8">
        <v>0.8</v>
      </c>
      <c r="E516" s="11" t="s">
        <v>850</v>
      </c>
    </row>
    <row r="517" spans="1:5" x14ac:dyDescent="0.2">
      <c r="A517" s="7" t="s">
        <v>69</v>
      </c>
      <c r="B517" s="8">
        <v>86</v>
      </c>
      <c r="C517" s="8">
        <v>13.2</v>
      </c>
      <c r="D517" s="8">
        <v>0.8</v>
      </c>
      <c r="E517" s="11" t="s">
        <v>850</v>
      </c>
    </row>
    <row r="518" spans="1:5" x14ac:dyDescent="0.2">
      <c r="A518" s="7" t="s">
        <v>73</v>
      </c>
      <c r="B518" s="8">
        <v>85</v>
      </c>
      <c r="C518" s="8">
        <v>14.1</v>
      </c>
      <c r="D518" s="8">
        <v>0.87</v>
      </c>
      <c r="E518" s="11" t="s">
        <v>850</v>
      </c>
    </row>
    <row r="519" spans="1:5" x14ac:dyDescent="0.2">
      <c r="A519" s="7" t="s">
        <v>74</v>
      </c>
      <c r="B519" s="8">
        <v>74</v>
      </c>
      <c r="C519" s="8">
        <v>21.5</v>
      </c>
      <c r="D519" s="8">
        <v>4.4000000000000004</v>
      </c>
      <c r="E519" s="11" t="s">
        <v>850</v>
      </c>
    </row>
    <row r="520" spans="1:5" x14ac:dyDescent="0.2">
      <c r="A520" s="7" t="s">
        <v>75</v>
      </c>
      <c r="B520" s="8">
        <v>71</v>
      </c>
      <c r="C520" s="8">
        <v>21.6</v>
      </c>
      <c r="D520" s="8">
        <v>7.4</v>
      </c>
      <c r="E520" s="11" t="s">
        <v>850</v>
      </c>
    </row>
    <row r="521" spans="1:5" x14ac:dyDescent="0.2">
      <c r="A521" s="7" t="s">
        <v>76</v>
      </c>
      <c r="B521" s="8">
        <v>67</v>
      </c>
      <c r="C521" s="8">
        <v>29.1</v>
      </c>
      <c r="D521" s="8">
        <v>3.9</v>
      </c>
      <c r="E521" s="11" t="s">
        <v>850</v>
      </c>
    </row>
    <row r="522" spans="1:5" x14ac:dyDescent="0.2">
      <c r="A522" s="7" t="s">
        <v>77</v>
      </c>
      <c r="B522" s="8">
        <v>78.2</v>
      </c>
      <c r="C522" s="8">
        <v>20.5</v>
      </c>
      <c r="D522" s="8">
        <v>1.3</v>
      </c>
      <c r="E522" s="11" t="s">
        <v>850</v>
      </c>
    </row>
    <row r="523" spans="1:5" x14ac:dyDescent="0.2">
      <c r="A523" s="7" t="s">
        <v>78</v>
      </c>
      <c r="B523" s="8">
        <v>72.41</v>
      </c>
      <c r="C523" s="8">
        <v>22.7</v>
      </c>
      <c r="D523" s="8">
        <v>4.9000000000000004</v>
      </c>
      <c r="E523" s="11" t="s">
        <v>850</v>
      </c>
    </row>
    <row r="524" spans="1:5" x14ac:dyDescent="0.2">
      <c r="A524" s="7" t="s">
        <v>79</v>
      </c>
      <c r="B524" s="8">
        <v>79</v>
      </c>
      <c r="C524" s="8">
        <v>20.6</v>
      </c>
      <c r="D524" s="8">
        <v>0.4</v>
      </c>
      <c r="E524" s="11" t="s">
        <v>850</v>
      </c>
    </row>
    <row r="525" spans="1:5" x14ac:dyDescent="0.2">
      <c r="A525" s="7" t="s">
        <v>81</v>
      </c>
      <c r="B525" s="8">
        <v>69</v>
      </c>
      <c r="C525" s="8">
        <v>21</v>
      </c>
      <c r="D525" s="8">
        <v>9.9600000000000009</v>
      </c>
      <c r="E525" s="11" t="s">
        <v>850</v>
      </c>
    </row>
    <row r="526" spans="1:5" x14ac:dyDescent="0.2">
      <c r="A526" s="7" t="s">
        <v>83</v>
      </c>
      <c r="B526" s="8">
        <v>79.2</v>
      </c>
      <c r="C526" s="8">
        <v>19.399999999999999</v>
      </c>
      <c r="D526" s="8">
        <v>1.4</v>
      </c>
      <c r="E526" s="11" t="s">
        <v>850</v>
      </c>
    </row>
    <row r="527" spans="1:5" x14ac:dyDescent="0.2">
      <c r="A527" s="7" t="s">
        <v>86</v>
      </c>
      <c r="B527" s="8">
        <v>78.5</v>
      </c>
      <c r="C527" s="8">
        <v>19.100000000000001</v>
      </c>
      <c r="D527" s="8">
        <v>2.4</v>
      </c>
      <c r="E527" s="11" t="s">
        <v>850</v>
      </c>
    </row>
    <row r="528" spans="1:5" x14ac:dyDescent="0.2">
      <c r="A528" s="7" t="s">
        <v>89</v>
      </c>
      <c r="B528" s="8">
        <v>83</v>
      </c>
      <c r="C528" s="8">
        <v>14.6</v>
      </c>
      <c r="D528" s="8">
        <v>2.4</v>
      </c>
      <c r="E528" s="11" t="s">
        <v>850</v>
      </c>
    </row>
    <row r="529" spans="1:5" x14ac:dyDescent="0.2">
      <c r="A529" s="7" t="s">
        <v>96</v>
      </c>
      <c r="B529" s="8">
        <v>71.8</v>
      </c>
      <c r="C529" s="8">
        <v>23.5</v>
      </c>
      <c r="D529" s="8">
        <v>4.7</v>
      </c>
      <c r="E529" s="11" t="s">
        <v>850</v>
      </c>
    </row>
    <row r="530" spans="1:5" x14ac:dyDescent="0.2">
      <c r="A530" s="7" t="s">
        <v>99</v>
      </c>
      <c r="B530" s="8">
        <v>82</v>
      </c>
      <c r="C530" s="8">
        <v>16.600000000000001</v>
      </c>
      <c r="D530" s="8">
        <v>1.4</v>
      </c>
      <c r="E530" s="11" t="s">
        <v>850</v>
      </c>
    </row>
    <row r="531" spans="1:5" x14ac:dyDescent="0.2">
      <c r="A531" s="7" t="s">
        <v>102</v>
      </c>
      <c r="B531" s="8">
        <v>77</v>
      </c>
      <c r="C531" s="8">
        <v>16.8</v>
      </c>
      <c r="D531" s="8">
        <v>6.2</v>
      </c>
      <c r="E531" s="11" t="s">
        <v>850</v>
      </c>
    </row>
    <row r="532" spans="1:5" x14ac:dyDescent="0.2">
      <c r="A532" s="7" t="s">
        <v>103</v>
      </c>
      <c r="B532" s="8">
        <v>79</v>
      </c>
      <c r="C532" s="8">
        <v>19.100000000000001</v>
      </c>
      <c r="D532" s="8">
        <v>1.9</v>
      </c>
      <c r="E532" s="11" t="s">
        <v>850</v>
      </c>
    </row>
    <row r="533" spans="1:5" x14ac:dyDescent="0.2">
      <c r="A533" s="7" t="s">
        <v>104</v>
      </c>
      <c r="B533" s="8">
        <v>73.599999999999994</v>
      </c>
      <c r="C533" s="8">
        <v>21.7</v>
      </c>
      <c r="D533" s="8">
        <v>4.7</v>
      </c>
      <c r="E533" s="11" t="s">
        <v>850</v>
      </c>
    </row>
    <row r="534" spans="1:5" x14ac:dyDescent="0.2">
      <c r="A534" s="7" t="s">
        <v>105</v>
      </c>
      <c r="B534" s="8">
        <v>71.2</v>
      </c>
      <c r="C534" s="8">
        <v>22.1</v>
      </c>
      <c r="D534" s="8">
        <v>6.7</v>
      </c>
      <c r="E534" s="11" t="s">
        <v>850</v>
      </c>
    </row>
    <row r="535" spans="1:5" x14ac:dyDescent="0.2">
      <c r="A535" s="7" t="s">
        <v>108</v>
      </c>
      <c r="B535" s="8">
        <v>45.2</v>
      </c>
      <c r="C535" s="8">
        <v>50.2</v>
      </c>
      <c r="D535" s="8">
        <v>5</v>
      </c>
      <c r="E535" s="11" t="s">
        <v>850</v>
      </c>
    </row>
    <row r="536" spans="1:5" x14ac:dyDescent="0.2">
      <c r="A536" s="7" t="s">
        <v>110</v>
      </c>
      <c r="B536" s="8">
        <v>71.5</v>
      </c>
      <c r="C536" s="8">
        <v>20.9</v>
      </c>
      <c r="D536" s="8">
        <v>7.6</v>
      </c>
      <c r="E536" s="11" t="s">
        <v>850</v>
      </c>
    </row>
    <row r="537" spans="1:5" x14ac:dyDescent="0.2">
      <c r="A537" s="7" t="s">
        <v>111</v>
      </c>
      <c r="B537" s="8">
        <v>73</v>
      </c>
      <c r="C537" s="8">
        <v>13.7</v>
      </c>
      <c r="D537" s="8">
        <v>13.3</v>
      </c>
      <c r="E537" s="11" t="s">
        <v>850</v>
      </c>
    </row>
    <row r="538" spans="1:5" x14ac:dyDescent="0.2">
      <c r="A538" s="7" t="s">
        <v>113</v>
      </c>
      <c r="B538" s="8">
        <v>77</v>
      </c>
      <c r="C538" s="8">
        <v>18</v>
      </c>
      <c r="D538" s="8">
        <v>5</v>
      </c>
      <c r="E538" s="11" t="s">
        <v>850</v>
      </c>
    </row>
    <row r="539" spans="1:5" x14ac:dyDescent="0.2">
      <c r="A539" s="7" t="s">
        <v>114</v>
      </c>
      <c r="B539" s="8">
        <v>68.900000000000006</v>
      </c>
      <c r="C539" s="8">
        <v>30</v>
      </c>
      <c r="D539" s="8">
        <v>1.1000000000000001</v>
      </c>
      <c r="E539" s="11" t="s">
        <v>850</v>
      </c>
    </row>
    <row r="540" spans="1:5" x14ac:dyDescent="0.2">
      <c r="A540" s="7" t="s">
        <v>115</v>
      </c>
      <c r="B540" s="8">
        <v>79</v>
      </c>
      <c r="C540" s="8">
        <v>13.4</v>
      </c>
      <c r="D540" s="8">
        <v>8</v>
      </c>
      <c r="E540" s="11" t="s">
        <v>850</v>
      </c>
    </row>
    <row r="541" spans="1:5" x14ac:dyDescent="0.2">
      <c r="A541" s="7" t="s">
        <v>118</v>
      </c>
      <c r="B541" s="8">
        <v>74.900000000000006</v>
      </c>
      <c r="C541" s="8">
        <v>17.7</v>
      </c>
      <c r="D541" s="8">
        <v>7.4</v>
      </c>
      <c r="E541" s="11" t="s">
        <v>850</v>
      </c>
    </row>
    <row r="542" spans="1:5" x14ac:dyDescent="0.2">
      <c r="A542" s="7" t="s">
        <v>119</v>
      </c>
      <c r="B542" s="8">
        <v>70</v>
      </c>
      <c r="C542" s="8">
        <v>24.6</v>
      </c>
      <c r="D542" s="8">
        <v>5.4</v>
      </c>
      <c r="E542" s="11" t="s">
        <v>850</v>
      </c>
    </row>
    <row r="543" spans="1:5" x14ac:dyDescent="0.2">
      <c r="A543" s="7" t="s">
        <v>120</v>
      </c>
      <c r="B543" s="8">
        <v>73.5</v>
      </c>
      <c r="C543" s="8">
        <v>19.600000000000001</v>
      </c>
      <c r="D543" s="8">
        <v>6.9</v>
      </c>
      <c r="E543" s="11" t="s">
        <v>850</v>
      </c>
    </row>
    <row r="544" spans="1:5" x14ac:dyDescent="0.2">
      <c r="A544" s="7" t="s">
        <v>123</v>
      </c>
      <c r="B544" s="8">
        <v>74</v>
      </c>
      <c r="C544" s="8">
        <v>21.5</v>
      </c>
      <c r="D544" s="8">
        <v>4.5</v>
      </c>
      <c r="E544" s="11" t="s">
        <v>850</v>
      </c>
    </row>
    <row r="545" spans="1:5" x14ac:dyDescent="0.2">
      <c r="A545" s="7" t="s">
        <v>127</v>
      </c>
      <c r="B545" s="8">
        <v>73.2</v>
      </c>
      <c r="C545" s="8">
        <v>17.100000000000001</v>
      </c>
      <c r="D545" s="8">
        <v>9.6999999999999993</v>
      </c>
      <c r="E545" s="11" t="s">
        <v>850</v>
      </c>
    </row>
    <row r="546" spans="1:5" x14ac:dyDescent="0.2">
      <c r="A546" s="7" t="s">
        <v>128</v>
      </c>
      <c r="B546" s="8">
        <v>76.7</v>
      </c>
      <c r="C546" s="8">
        <v>18.600000000000001</v>
      </c>
      <c r="D546" s="8">
        <v>4.7</v>
      </c>
      <c r="E546" s="11" t="s">
        <v>850</v>
      </c>
    </row>
    <row r="547" spans="1:5" x14ac:dyDescent="0.2">
      <c r="A547" s="7" t="s">
        <v>130</v>
      </c>
      <c r="B547" s="8">
        <v>78.900000000000006</v>
      </c>
      <c r="C547" s="8">
        <v>19.100000000000001</v>
      </c>
      <c r="D547" s="8">
        <v>2.1</v>
      </c>
      <c r="E547" s="11" t="s">
        <v>850</v>
      </c>
    </row>
    <row r="548" spans="1:5" x14ac:dyDescent="0.2">
      <c r="A548" s="7" t="s">
        <v>132</v>
      </c>
      <c r="B548" s="8">
        <v>74</v>
      </c>
      <c r="C548" s="8">
        <v>17.600000000000001</v>
      </c>
      <c r="D548" s="8">
        <v>8.4</v>
      </c>
      <c r="E548" s="11" t="s">
        <v>850</v>
      </c>
    </row>
    <row r="549" spans="1:5" x14ac:dyDescent="0.2">
      <c r="A549" s="7" t="s">
        <v>135</v>
      </c>
      <c r="B549" s="8">
        <v>75</v>
      </c>
      <c r="C549" s="8">
        <v>21</v>
      </c>
      <c r="D549" s="8">
        <v>4</v>
      </c>
      <c r="E549" s="11" t="s">
        <v>850</v>
      </c>
    </row>
    <row r="550" spans="1:5" x14ac:dyDescent="0.2">
      <c r="A550" s="7" t="s">
        <v>32</v>
      </c>
      <c r="B550" s="8">
        <v>79</v>
      </c>
      <c r="C550" s="8">
        <v>11.4</v>
      </c>
      <c r="D550" s="8">
        <v>9.6</v>
      </c>
      <c r="E550" s="11" t="s">
        <v>850</v>
      </c>
    </row>
    <row r="551" spans="1:5" x14ac:dyDescent="0.2">
      <c r="A551" s="7" t="s">
        <v>136</v>
      </c>
      <c r="B551" s="8">
        <v>76</v>
      </c>
      <c r="C551" s="8">
        <v>22.9</v>
      </c>
      <c r="D551" s="8">
        <v>1.1000000000000001</v>
      </c>
      <c r="E551" s="11" t="s">
        <v>850</v>
      </c>
    </row>
    <row r="552" spans="1:5" x14ac:dyDescent="0.2">
      <c r="A552" s="7" t="s">
        <v>137</v>
      </c>
      <c r="B552" s="8">
        <v>75.099999999999994</v>
      </c>
      <c r="C552" s="8">
        <v>22.3</v>
      </c>
      <c r="D552" s="8">
        <v>2.6</v>
      </c>
      <c r="E552" s="11" t="s">
        <v>850</v>
      </c>
    </row>
    <row r="553" spans="1:5" x14ac:dyDescent="0.2">
      <c r="A553" s="7" t="s">
        <v>138</v>
      </c>
      <c r="B553" s="8">
        <v>78.400000000000006</v>
      </c>
      <c r="C553" s="8">
        <v>17.399999999999999</v>
      </c>
      <c r="D553" s="8">
        <v>4.2</v>
      </c>
      <c r="E553" s="11" t="s">
        <v>850</v>
      </c>
    </row>
    <row r="554" spans="1:5" x14ac:dyDescent="0.2">
      <c r="A554" s="7" t="s">
        <v>139</v>
      </c>
      <c r="B554" s="8">
        <v>72</v>
      </c>
      <c r="C554" s="8">
        <v>24.2</v>
      </c>
      <c r="D554" s="8">
        <v>3.8</v>
      </c>
      <c r="E554" s="11" t="s">
        <v>850</v>
      </c>
    </row>
    <row r="555" spans="1:5" x14ac:dyDescent="0.2">
      <c r="A555" s="7" t="s">
        <v>140</v>
      </c>
      <c r="B555" s="8">
        <v>77</v>
      </c>
      <c r="C555" s="8">
        <v>18.7</v>
      </c>
      <c r="D555" s="8">
        <v>4.3</v>
      </c>
      <c r="E555" s="11" t="s">
        <v>850</v>
      </c>
    </row>
    <row r="556" spans="1:5" x14ac:dyDescent="0.2">
      <c r="A556" s="7" t="s">
        <v>145</v>
      </c>
      <c r="B556" s="8">
        <v>72</v>
      </c>
      <c r="C556" s="8">
        <v>20.7</v>
      </c>
      <c r="D556" s="8">
        <v>7.33</v>
      </c>
      <c r="E556" s="11" t="s">
        <v>850</v>
      </c>
    </row>
    <row r="557" spans="1:5" x14ac:dyDescent="0.2">
      <c r="A557" s="7" t="s">
        <v>146</v>
      </c>
      <c r="B557" s="8">
        <v>77</v>
      </c>
      <c r="C557" s="8">
        <v>18.899999999999999</v>
      </c>
      <c r="D557" s="8">
        <v>4.1500000000000004</v>
      </c>
      <c r="E557" s="11" t="s">
        <v>850</v>
      </c>
    </row>
    <row r="558" spans="1:5" x14ac:dyDescent="0.2">
      <c r="A558" s="7" t="s">
        <v>151</v>
      </c>
      <c r="B558" s="8">
        <v>78.3</v>
      </c>
      <c r="C558" s="8">
        <v>19.5</v>
      </c>
      <c r="D558" s="8">
        <v>2.2000000000000002</v>
      </c>
      <c r="E558" s="11" t="s">
        <v>850</v>
      </c>
    </row>
    <row r="559" spans="1:5" x14ac:dyDescent="0.2">
      <c r="A559" s="7" t="s">
        <v>152</v>
      </c>
      <c r="B559" s="8">
        <v>78</v>
      </c>
      <c r="C559" s="8">
        <v>9</v>
      </c>
      <c r="D559" s="8">
        <v>13</v>
      </c>
      <c r="E559" s="11" t="s">
        <v>850</v>
      </c>
    </row>
    <row r="560" spans="1:5" x14ac:dyDescent="0.2">
      <c r="A560" s="25" t="s">
        <v>155</v>
      </c>
      <c r="B560" s="42">
        <v>79</v>
      </c>
      <c r="C560" s="42">
        <v>16.899999999999999</v>
      </c>
      <c r="D560" s="42">
        <v>4.5</v>
      </c>
      <c r="E560" s="50" t="s">
        <v>850</v>
      </c>
    </row>
    <row r="561" spans="1:5" x14ac:dyDescent="0.2">
      <c r="A561" s="26" t="s">
        <v>156</v>
      </c>
      <c r="B561" s="47">
        <v>73.2</v>
      </c>
      <c r="C561" s="47">
        <v>11.4</v>
      </c>
      <c r="D561" s="47">
        <v>15.4</v>
      </c>
      <c r="E561" s="11" t="s">
        <v>850</v>
      </c>
    </row>
    <row r="562" spans="1:5" x14ac:dyDescent="0.2">
      <c r="A562" s="26" t="s">
        <v>160</v>
      </c>
      <c r="B562" s="47">
        <v>83</v>
      </c>
      <c r="C562" s="47">
        <v>12.5</v>
      </c>
      <c r="D562" s="47">
        <v>4.5</v>
      </c>
      <c r="E562" s="11" t="s">
        <v>850</v>
      </c>
    </row>
    <row r="563" spans="1:5" x14ac:dyDescent="0.2">
      <c r="A563" s="26" t="s">
        <v>161</v>
      </c>
      <c r="B563" s="47">
        <v>78</v>
      </c>
      <c r="C563" s="47">
        <v>15.9</v>
      </c>
      <c r="D563" s="47">
        <v>5.8</v>
      </c>
      <c r="E563" s="11" t="s">
        <v>850</v>
      </c>
    </row>
    <row r="564" spans="1:5" x14ac:dyDescent="0.2">
      <c r="A564" s="26" t="s">
        <v>166</v>
      </c>
      <c r="B564" s="47">
        <v>75</v>
      </c>
      <c r="C564" s="47">
        <v>14.7</v>
      </c>
      <c r="D564" s="47">
        <v>10.199999999999999</v>
      </c>
      <c r="E564" s="11" t="s">
        <v>850</v>
      </c>
    </row>
    <row r="565" spans="1:5" x14ac:dyDescent="0.2">
      <c r="A565" s="26" t="s">
        <v>168</v>
      </c>
      <c r="B565" s="47">
        <v>84.9</v>
      </c>
      <c r="C565" s="47">
        <v>13.4</v>
      </c>
      <c r="D565" s="47">
        <v>1.7</v>
      </c>
      <c r="E565" s="11" t="s">
        <v>850</v>
      </c>
    </row>
    <row r="566" spans="1:5" x14ac:dyDescent="0.2">
      <c r="A566" s="26" t="s">
        <v>170</v>
      </c>
      <c r="B566" s="47">
        <v>73.099999999999994</v>
      </c>
      <c r="C566" s="47">
        <v>4</v>
      </c>
      <c r="D566" s="47">
        <v>22.9</v>
      </c>
      <c r="E566" s="11" t="s">
        <v>850</v>
      </c>
    </row>
    <row r="567" spans="1:5" x14ac:dyDescent="0.2">
      <c r="A567" s="26" t="s">
        <v>171</v>
      </c>
      <c r="B567" s="47">
        <v>71.599999999999994</v>
      </c>
      <c r="C567" s="47">
        <v>24.8</v>
      </c>
      <c r="D567" s="47">
        <v>3.6</v>
      </c>
      <c r="E567" s="11" t="s">
        <v>850</v>
      </c>
    </row>
    <row r="568" spans="1:5" x14ac:dyDescent="0.2">
      <c r="A568" s="26" t="s">
        <v>172</v>
      </c>
      <c r="B568" s="47">
        <v>75</v>
      </c>
      <c r="C568" s="47">
        <v>21.8</v>
      </c>
      <c r="D568" s="47">
        <v>3.2</v>
      </c>
      <c r="E568" s="11" t="s">
        <v>850</v>
      </c>
    </row>
    <row r="569" spans="1:5" x14ac:dyDescent="0.2">
      <c r="A569" s="26" t="s">
        <v>173</v>
      </c>
      <c r="B569" s="47">
        <v>81.599999999999994</v>
      </c>
      <c r="C569" s="47">
        <v>17.8</v>
      </c>
      <c r="D569" s="47">
        <v>0.6</v>
      </c>
      <c r="E569" s="11" t="s">
        <v>850</v>
      </c>
    </row>
    <row r="570" spans="1:5" x14ac:dyDescent="0.2">
      <c r="A570" s="26" t="s">
        <v>175</v>
      </c>
      <c r="B570" s="47">
        <v>80</v>
      </c>
      <c r="C570" s="47">
        <v>18.7</v>
      </c>
      <c r="D570" s="47">
        <v>1.3</v>
      </c>
      <c r="E570" s="11" t="s">
        <v>850</v>
      </c>
    </row>
    <row r="571" spans="1:5" x14ac:dyDescent="0.2">
      <c r="A571" s="26" t="s">
        <v>176</v>
      </c>
      <c r="B571" s="47">
        <v>77.599999999999994</v>
      </c>
      <c r="C571" s="47">
        <v>19.7</v>
      </c>
      <c r="D571" s="47">
        <v>2.7</v>
      </c>
      <c r="E571" s="11" t="s">
        <v>850</v>
      </c>
    </row>
    <row r="572" spans="1:5" x14ac:dyDescent="0.2">
      <c r="A572" s="26" t="s">
        <v>177</v>
      </c>
      <c r="B572" s="47">
        <v>83.5</v>
      </c>
      <c r="C572" s="47">
        <v>15.2</v>
      </c>
      <c r="D572" s="47">
        <v>1.3</v>
      </c>
      <c r="E572" s="11" t="s">
        <v>850</v>
      </c>
    </row>
    <row r="573" spans="1:5" x14ac:dyDescent="0.2">
      <c r="A573" s="26" t="s">
        <v>178</v>
      </c>
      <c r="B573" s="47">
        <v>85</v>
      </c>
      <c r="C573" s="47">
        <v>14.2</v>
      </c>
      <c r="D573" s="47">
        <v>0.8</v>
      </c>
      <c r="E573" s="11" t="s">
        <v>850</v>
      </c>
    </row>
    <row r="574" spans="1:5" x14ac:dyDescent="0.2">
      <c r="A574" s="26" t="s">
        <v>180</v>
      </c>
      <c r="B574" s="47">
        <v>66</v>
      </c>
      <c r="C574" s="47">
        <v>30.5</v>
      </c>
      <c r="D574" s="47">
        <v>3.5</v>
      </c>
      <c r="E574" s="11" t="s">
        <v>850</v>
      </c>
    </row>
    <row r="575" spans="1:5" x14ac:dyDescent="0.2">
      <c r="A575" s="26" t="s">
        <v>181</v>
      </c>
      <c r="B575" s="47">
        <v>82.5</v>
      </c>
      <c r="C575" s="47">
        <v>16.2</v>
      </c>
      <c r="D575" s="47">
        <v>1.3</v>
      </c>
      <c r="E575" s="11" t="s">
        <v>850</v>
      </c>
    </row>
    <row r="576" spans="1:5" x14ac:dyDescent="0.2">
      <c r="A576" s="26" t="s">
        <v>183</v>
      </c>
      <c r="B576" s="47">
        <v>77</v>
      </c>
      <c r="C576" s="47">
        <v>21.2</v>
      </c>
      <c r="D576" s="47">
        <v>1.8</v>
      </c>
      <c r="E576" s="11" t="s">
        <v>850</v>
      </c>
    </row>
    <row r="577" spans="1:5" x14ac:dyDescent="0.2">
      <c r="A577" s="26" t="s">
        <v>184</v>
      </c>
      <c r="B577" s="47">
        <v>68</v>
      </c>
      <c r="C577" s="47">
        <v>25.2</v>
      </c>
      <c r="D577" s="47">
        <v>6.8</v>
      </c>
      <c r="E577" s="11" t="s">
        <v>850</v>
      </c>
    </row>
    <row r="578" spans="1:5" x14ac:dyDescent="0.2">
      <c r="A578" s="26" t="s">
        <v>187</v>
      </c>
      <c r="B578" s="47">
        <v>69</v>
      </c>
      <c r="C578" s="47">
        <v>14.7</v>
      </c>
      <c r="D578" s="47">
        <v>15.8</v>
      </c>
      <c r="E578" s="11" t="s">
        <v>850</v>
      </c>
    </row>
    <row r="579" spans="1:5" x14ac:dyDescent="0.2">
      <c r="A579" s="26" t="s">
        <v>193</v>
      </c>
      <c r="B579" s="47">
        <v>61.81</v>
      </c>
      <c r="C579" s="47">
        <v>16.95</v>
      </c>
      <c r="D579" s="47">
        <v>21.24</v>
      </c>
      <c r="E579" s="11" t="s">
        <v>850</v>
      </c>
    </row>
    <row r="580" spans="1:5" x14ac:dyDescent="0.2">
      <c r="A580" s="26" t="s">
        <v>196</v>
      </c>
      <c r="B580" s="47">
        <v>78.900000000000006</v>
      </c>
      <c r="C580" s="47">
        <v>19.3</v>
      </c>
      <c r="D580" s="47">
        <v>1.8</v>
      </c>
      <c r="E580" s="11" t="s">
        <v>850</v>
      </c>
    </row>
    <row r="581" spans="1:5" x14ac:dyDescent="0.2">
      <c r="A581" s="26" t="s">
        <v>197</v>
      </c>
      <c r="B581" s="47">
        <v>79.900000000000006</v>
      </c>
      <c r="C581" s="47">
        <v>16.899999999999999</v>
      </c>
      <c r="D581" s="47">
        <v>3.2</v>
      </c>
      <c r="E581" s="11" t="s">
        <v>850</v>
      </c>
    </row>
    <row r="582" spans="1:5" x14ac:dyDescent="0.2">
      <c r="A582" s="26" t="s">
        <v>198</v>
      </c>
      <c r="B582" s="47">
        <v>73</v>
      </c>
      <c r="C582" s="47">
        <v>17.8</v>
      </c>
      <c r="D582" s="47">
        <v>9.1999999999999993</v>
      </c>
      <c r="E582" s="11" t="s">
        <v>850</v>
      </c>
    </row>
    <row r="583" spans="1:5" x14ac:dyDescent="0.2">
      <c r="A583" s="26" t="s">
        <v>199</v>
      </c>
      <c r="B583" s="47">
        <v>81</v>
      </c>
      <c r="C583" s="47">
        <v>17.399999999999999</v>
      </c>
      <c r="D583" s="47">
        <v>1.6</v>
      </c>
      <c r="E583" s="11" t="s">
        <v>850</v>
      </c>
    </row>
    <row r="584" spans="1:5" x14ac:dyDescent="0.2">
      <c r="A584" s="26" t="s">
        <v>201</v>
      </c>
      <c r="B584" s="47">
        <v>62</v>
      </c>
      <c r="C584" s="47">
        <v>21</v>
      </c>
      <c r="D584" s="47">
        <v>17</v>
      </c>
      <c r="E584" s="11" t="s">
        <v>850</v>
      </c>
    </row>
    <row r="585" spans="1:5" x14ac:dyDescent="0.2">
      <c r="A585" s="26" t="s">
        <v>204</v>
      </c>
      <c r="B585" s="47">
        <v>77</v>
      </c>
      <c r="C585" s="47">
        <v>18.2</v>
      </c>
      <c r="D585" s="47">
        <v>4.8</v>
      </c>
      <c r="E585" s="11" t="s">
        <v>850</v>
      </c>
    </row>
    <row r="586" spans="1:5" x14ac:dyDescent="0.2">
      <c r="A586" s="26" t="s">
        <v>206</v>
      </c>
      <c r="B586" s="47">
        <v>79</v>
      </c>
      <c r="C586" s="47">
        <v>11.2</v>
      </c>
      <c r="D586" s="47">
        <v>9.8000000000000007</v>
      </c>
      <c r="E586" s="11" t="s">
        <v>850</v>
      </c>
    </row>
    <row r="587" spans="1:5" x14ac:dyDescent="0.2">
      <c r="A587" s="26" t="s">
        <v>209</v>
      </c>
      <c r="B587" s="47">
        <v>80</v>
      </c>
      <c r="C587" s="47">
        <v>18.100000000000001</v>
      </c>
      <c r="D587" s="47">
        <v>1.9</v>
      </c>
      <c r="E587" s="11" t="s">
        <v>850</v>
      </c>
    </row>
    <row r="588" spans="1:5" x14ac:dyDescent="0.2">
      <c r="A588" s="26" t="s">
        <v>219</v>
      </c>
      <c r="B588" s="47">
        <v>78</v>
      </c>
      <c r="C588" s="47">
        <v>6</v>
      </c>
      <c r="D588" s="47">
        <v>16.2</v>
      </c>
      <c r="E588" s="11" t="s">
        <v>850</v>
      </c>
    </row>
    <row r="589" spans="1:5" x14ac:dyDescent="0.2">
      <c r="A589" s="26" t="s">
        <v>34</v>
      </c>
      <c r="B589" s="47">
        <v>75</v>
      </c>
      <c r="C589" s="47">
        <v>18.8</v>
      </c>
      <c r="D589" s="47">
        <v>6.2</v>
      </c>
      <c r="E589" s="11" t="s">
        <v>850</v>
      </c>
    </row>
    <row r="590" spans="1:5" x14ac:dyDescent="0.2">
      <c r="A590" s="26" t="s">
        <v>223</v>
      </c>
      <c r="B590" s="47">
        <v>79</v>
      </c>
      <c r="C590" s="47">
        <v>18.7</v>
      </c>
      <c r="D590" s="47">
        <v>2.2999999999999998</v>
      </c>
      <c r="E590" s="11" t="s">
        <v>850</v>
      </c>
    </row>
    <row r="591" spans="1:5" x14ac:dyDescent="0.2">
      <c r="A591" s="26" t="s">
        <v>226</v>
      </c>
      <c r="B591" s="47">
        <v>78</v>
      </c>
      <c r="C591" s="47">
        <v>18.5</v>
      </c>
      <c r="D591" s="47">
        <v>3.5</v>
      </c>
      <c r="E591" s="11" t="s">
        <v>850</v>
      </c>
    </row>
    <row r="592" spans="1:5" x14ac:dyDescent="0.2">
      <c r="A592" s="26" t="s">
        <v>227</v>
      </c>
      <c r="B592" s="47">
        <v>80</v>
      </c>
      <c r="C592" s="47">
        <v>17.2</v>
      </c>
      <c r="D592" s="47">
        <v>2.8</v>
      </c>
      <c r="E592" s="11" t="s">
        <v>850</v>
      </c>
    </row>
    <row r="593" spans="1:5" x14ac:dyDescent="0.2">
      <c r="A593" s="26" t="s">
        <v>228</v>
      </c>
      <c r="B593" s="47">
        <v>76</v>
      </c>
      <c r="C593" s="47">
        <v>18.2</v>
      </c>
      <c r="D593" s="47">
        <v>5.3</v>
      </c>
      <c r="E593" s="11" t="s">
        <v>850</v>
      </c>
    </row>
    <row r="594" spans="1:5" x14ac:dyDescent="0.2">
      <c r="A594" s="26" t="s">
        <v>230</v>
      </c>
      <c r="B594" s="47">
        <v>68.599999999999994</v>
      </c>
      <c r="C594" s="47">
        <v>29.9</v>
      </c>
      <c r="D594" s="47">
        <v>1.5</v>
      </c>
      <c r="E594" s="11" t="s">
        <v>850</v>
      </c>
    </row>
    <row r="595" spans="1:5" x14ac:dyDescent="0.2">
      <c r="A595" s="26" t="s">
        <v>231</v>
      </c>
      <c r="B595" s="47">
        <v>82</v>
      </c>
      <c r="C595" s="47">
        <v>17.100000000000001</v>
      </c>
      <c r="D595" s="47">
        <v>1.3</v>
      </c>
      <c r="E595" s="11" t="s">
        <v>850</v>
      </c>
    </row>
    <row r="596" spans="1:5" x14ac:dyDescent="0.2">
      <c r="A596" s="26" t="s">
        <v>232</v>
      </c>
      <c r="B596" s="47">
        <v>83</v>
      </c>
      <c r="C596" s="47">
        <v>16.399999999999999</v>
      </c>
      <c r="D596" s="47">
        <v>0.6</v>
      </c>
      <c r="E596" s="11" t="s">
        <v>850</v>
      </c>
    </row>
    <row r="597" spans="1:5" x14ac:dyDescent="0.2">
      <c r="A597" s="3" t="s">
        <v>851</v>
      </c>
      <c r="B597" s="51">
        <v>79.39</v>
      </c>
      <c r="C597" s="51">
        <v>19.309999999999999</v>
      </c>
      <c r="D597" s="51">
        <v>1.3</v>
      </c>
      <c r="E597" s="3" t="s">
        <v>852</v>
      </c>
    </row>
    <row r="598" spans="1:5" x14ac:dyDescent="0.2">
      <c r="A598" s="3" t="s">
        <v>125</v>
      </c>
      <c r="B598" s="47">
        <v>56.99</v>
      </c>
      <c r="C598" s="47">
        <v>30.11</v>
      </c>
      <c r="D598" s="47">
        <v>12.9</v>
      </c>
      <c r="E598" s="3" t="s">
        <v>853</v>
      </c>
    </row>
    <row r="599" spans="1:5" x14ac:dyDescent="0.2">
      <c r="A599" s="3" t="s">
        <v>126</v>
      </c>
      <c r="B599" s="47">
        <v>68.83</v>
      </c>
      <c r="C599" s="47">
        <v>25.9</v>
      </c>
      <c r="D599" s="47">
        <v>5.27</v>
      </c>
      <c r="E599" s="3" t="s">
        <v>853</v>
      </c>
    </row>
    <row r="600" spans="1:5" x14ac:dyDescent="0.2">
      <c r="A600" s="3" t="s">
        <v>41</v>
      </c>
      <c r="B600" s="13">
        <v>82</v>
      </c>
      <c r="C600" s="13">
        <v>15.8</v>
      </c>
      <c r="D600" s="13">
        <v>2.2000000000000002</v>
      </c>
      <c r="E600" s="3" t="s">
        <v>921</v>
      </c>
    </row>
    <row r="601" spans="1:5" x14ac:dyDescent="0.2">
      <c r="A601" s="3" t="s">
        <v>882</v>
      </c>
      <c r="B601" s="13">
        <v>76</v>
      </c>
      <c r="C601" s="13">
        <v>15</v>
      </c>
      <c r="D601" s="13">
        <v>9</v>
      </c>
      <c r="E601" s="3" t="s">
        <v>921</v>
      </c>
    </row>
    <row r="602" spans="1:5" x14ac:dyDescent="0.2">
      <c r="A602" s="3" t="s">
        <v>67</v>
      </c>
      <c r="B602" s="13">
        <v>85</v>
      </c>
      <c r="C602" s="13">
        <v>14.2</v>
      </c>
      <c r="D602" s="13">
        <v>0.8</v>
      </c>
      <c r="E602" s="3" t="s">
        <v>921</v>
      </c>
    </row>
    <row r="603" spans="1:5" x14ac:dyDescent="0.2">
      <c r="A603" s="3" t="s">
        <v>118</v>
      </c>
      <c r="B603" s="13">
        <v>74.900000000000006</v>
      </c>
      <c r="C603" s="13">
        <v>17.7</v>
      </c>
      <c r="D603" s="13">
        <v>7.4</v>
      </c>
      <c r="E603" s="3" t="s">
        <v>921</v>
      </c>
    </row>
    <row r="604" spans="1:5" x14ac:dyDescent="0.2">
      <c r="A604" s="3" t="s">
        <v>242</v>
      </c>
      <c r="B604" s="13">
        <v>78.3</v>
      </c>
      <c r="C604" s="13">
        <v>20.350000000000001</v>
      </c>
      <c r="D604" s="13">
        <v>1.4</v>
      </c>
      <c r="E604" s="3" t="s">
        <v>921</v>
      </c>
    </row>
    <row r="605" spans="1:5" x14ac:dyDescent="0.2">
      <c r="A605" s="3" t="s">
        <v>172</v>
      </c>
      <c r="B605" s="13">
        <v>75</v>
      </c>
      <c r="C605" s="13">
        <v>21.8</v>
      </c>
      <c r="D605" s="13">
        <v>3.2</v>
      </c>
      <c r="E605" s="3" t="s">
        <v>921</v>
      </c>
    </row>
    <row r="606" spans="1:5" x14ac:dyDescent="0.2">
      <c r="A606" s="3" t="s">
        <v>173</v>
      </c>
      <c r="B606" s="13">
        <v>81.599999999999994</v>
      </c>
      <c r="C606" s="13">
        <v>17.8</v>
      </c>
      <c r="D606" s="13">
        <v>0.6</v>
      </c>
      <c r="E606" s="3" t="s">
        <v>921</v>
      </c>
    </row>
    <row r="607" spans="1:5" x14ac:dyDescent="0.2">
      <c r="A607" s="3" t="s">
        <v>175</v>
      </c>
      <c r="B607" s="13">
        <v>80</v>
      </c>
      <c r="C607" s="13">
        <v>18.7</v>
      </c>
      <c r="D607" s="13">
        <v>1.3</v>
      </c>
      <c r="E607" s="3" t="s">
        <v>921</v>
      </c>
    </row>
    <row r="608" spans="1:5" x14ac:dyDescent="0.2">
      <c r="A608" s="3" t="s">
        <v>176</v>
      </c>
      <c r="B608" s="13">
        <v>77.599999999999994</v>
      </c>
      <c r="C608" s="13">
        <v>19.7</v>
      </c>
      <c r="D608" s="13">
        <v>2.7</v>
      </c>
      <c r="E608" s="3" t="s">
        <v>921</v>
      </c>
    </row>
    <row r="609" spans="1:5" x14ac:dyDescent="0.2">
      <c r="A609" s="3" t="s">
        <v>177</v>
      </c>
      <c r="B609" s="13">
        <v>83.5</v>
      </c>
      <c r="C609" s="13">
        <v>15.2</v>
      </c>
      <c r="D609" s="13">
        <v>1.3</v>
      </c>
      <c r="E609" s="3" t="s">
        <v>921</v>
      </c>
    </row>
    <row r="610" spans="1:5" x14ac:dyDescent="0.2">
      <c r="A610" s="3" t="s">
        <v>199</v>
      </c>
      <c r="B610" s="13">
        <v>81</v>
      </c>
      <c r="C610" s="13">
        <v>17.399999999999999</v>
      </c>
      <c r="D610" s="13">
        <v>1.6</v>
      </c>
      <c r="E610" s="3" t="s">
        <v>921</v>
      </c>
    </row>
    <row r="611" spans="1:5" x14ac:dyDescent="0.2">
      <c r="A611" s="3" t="s">
        <v>855</v>
      </c>
      <c r="B611" s="13">
        <v>79</v>
      </c>
      <c r="C611" s="13">
        <v>11.2</v>
      </c>
      <c r="D611" s="13">
        <v>9.8000000000000007</v>
      </c>
      <c r="E611" s="3" t="s">
        <v>921</v>
      </c>
    </row>
    <row r="612" spans="1:5" x14ac:dyDescent="0.2">
      <c r="A612" s="3" t="s">
        <v>856</v>
      </c>
      <c r="B612" s="13">
        <v>26</v>
      </c>
      <c r="C612" s="13">
        <v>68.099999999999994</v>
      </c>
      <c r="D612" s="13">
        <v>5.9</v>
      </c>
      <c r="E612" s="3" t="s">
        <v>921</v>
      </c>
    </row>
    <row r="613" spans="1:5" x14ac:dyDescent="0.2">
      <c r="A613" s="3" t="s">
        <v>221</v>
      </c>
      <c r="B613" s="13">
        <v>66</v>
      </c>
      <c r="C613" s="13">
        <v>24.3</v>
      </c>
      <c r="D613" s="13">
        <v>9.6999999999999993</v>
      </c>
      <c r="E613" s="3" t="s">
        <v>921</v>
      </c>
    </row>
    <row r="614" spans="1:5" x14ac:dyDescent="0.2">
      <c r="A614" s="3" t="s">
        <v>230</v>
      </c>
      <c r="B614" s="13">
        <v>68.599999999999994</v>
      </c>
      <c r="C614" s="13">
        <v>29.9</v>
      </c>
      <c r="D614" s="13">
        <v>1.5</v>
      </c>
      <c r="E614" s="3" t="s">
        <v>921</v>
      </c>
    </row>
    <row r="615" spans="1:5" x14ac:dyDescent="0.2">
      <c r="A615" s="3" t="s">
        <v>231</v>
      </c>
      <c r="B615" s="13">
        <v>82</v>
      </c>
      <c r="C615" s="13">
        <v>17.079999999999998</v>
      </c>
      <c r="D615" s="13">
        <v>1.3</v>
      </c>
      <c r="E615" s="3" t="s">
        <v>921</v>
      </c>
    </row>
    <row r="616" spans="1:5" x14ac:dyDescent="0.2">
      <c r="A616" s="3" t="s">
        <v>108</v>
      </c>
      <c r="B616" s="13">
        <v>45</v>
      </c>
      <c r="C616" s="13">
        <v>50.17</v>
      </c>
      <c r="D616" s="13">
        <v>5</v>
      </c>
      <c r="E616" s="3" t="s">
        <v>921</v>
      </c>
    </row>
    <row r="617" spans="1:5" x14ac:dyDescent="0.2">
      <c r="A617" s="3" t="s">
        <v>32</v>
      </c>
      <c r="B617" s="13">
        <v>79</v>
      </c>
      <c r="C617" s="13">
        <v>11.4</v>
      </c>
      <c r="D617" s="13">
        <v>9.6</v>
      </c>
      <c r="E617" s="3" t="s">
        <v>921</v>
      </c>
    </row>
    <row r="618" spans="1:5" x14ac:dyDescent="0.2">
      <c r="A618" s="3" t="s">
        <v>145</v>
      </c>
      <c r="B618" s="13">
        <v>72</v>
      </c>
      <c r="C618" s="13">
        <v>20.67</v>
      </c>
      <c r="D618" s="13">
        <v>7.33</v>
      </c>
      <c r="E618" s="3" t="s">
        <v>921</v>
      </c>
    </row>
    <row r="619" spans="1:5" x14ac:dyDescent="0.2">
      <c r="A619" s="3" t="s">
        <v>175</v>
      </c>
      <c r="B619" s="13">
        <v>75.900000000000006</v>
      </c>
      <c r="C619" s="13">
        <v>22.2</v>
      </c>
      <c r="D619" s="13">
        <v>1.9</v>
      </c>
      <c r="E619" s="3" t="s">
        <v>921</v>
      </c>
    </row>
    <row r="620" spans="1:5" x14ac:dyDescent="0.2">
      <c r="A620" s="3" t="s">
        <v>198</v>
      </c>
      <c r="B620" s="13">
        <v>73</v>
      </c>
      <c r="C620" s="13">
        <v>17.8</v>
      </c>
      <c r="D620" s="13">
        <v>9.1999999999999993</v>
      </c>
      <c r="E620" s="3" t="s">
        <v>921</v>
      </c>
    </row>
    <row r="621" spans="1:5" x14ac:dyDescent="0.2">
      <c r="A621" s="3" t="s">
        <v>201</v>
      </c>
      <c r="B621" s="13">
        <v>62</v>
      </c>
      <c r="C621" s="13">
        <v>21</v>
      </c>
      <c r="D621" s="13">
        <v>17</v>
      </c>
      <c r="E621" s="3" t="s">
        <v>921</v>
      </c>
    </row>
    <row r="622" spans="1:5" x14ac:dyDescent="0.2">
      <c r="A622" s="3" t="s">
        <v>766</v>
      </c>
      <c r="B622" s="13">
        <v>82</v>
      </c>
      <c r="C622" s="13">
        <v>11.9</v>
      </c>
      <c r="D622" s="13">
        <v>6.1</v>
      </c>
      <c r="E622" s="3" t="s">
        <v>921</v>
      </c>
    </row>
    <row r="623" spans="1:5" x14ac:dyDescent="0.2">
      <c r="A623" s="3" t="s">
        <v>659</v>
      </c>
      <c r="B623" s="13">
        <v>80.67</v>
      </c>
      <c r="C623" s="13">
        <v>21.65</v>
      </c>
      <c r="D623" s="13">
        <v>0</v>
      </c>
      <c r="E623" s="3" t="s">
        <v>921</v>
      </c>
    </row>
    <row r="624" spans="1:5" x14ac:dyDescent="0.2">
      <c r="A624" s="3" t="s">
        <v>34</v>
      </c>
      <c r="B624" s="13">
        <v>75</v>
      </c>
      <c r="C624" s="13">
        <v>18.8</v>
      </c>
      <c r="D624" s="13">
        <v>6.2</v>
      </c>
      <c r="E624" s="3" t="s">
        <v>921</v>
      </c>
    </row>
    <row r="625" spans="1:5" x14ac:dyDescent="0.2">
      <c r="A625" s="3" t="s">
        <v>857</v>
      </c>
      <c r="B625" s="13">
        <v>76.900000000000006</v>
      </c>
      <c r="C625" s="13">
        <v>20.100000000000001</v>
      </c>
      <c r="D625" s="13">
        <v>3</v>
      </c>
      <c r="E625" s="3" t="s">
        <v>921</v>
      </c>
    </row>
    <row r="626" spans="1:5" x14ac:dyDescent="0.2">
      <c r="A626" s="3" t="s">
        <v>605</v>
      </c>
      <c r="B626" s="13">
        <v>78.900000000000006</v>
      </c>
      <c r="C626" s="13">
        <v>19.05</v>
      </c>
      <c r="D626" s="13">
        <v>2.1</v>
      </c>
      <c r="E626" s="3" t="s">
        <v>921</v>
      </c>
    </row>
    <row r="627" spans="1:5" x14ac:dyDescent="0.2">
      <c r="A627" s="3" t="s">
        <v>146</v>
      </c>
      <c r="B627" s="13">
        <v>77</v>
      </c>
      <c r="C627" s="13">
        <v>18.850000000000001</v>
      </c>
      <c r="D627" s="13">
        <v>4.1500000000000004</v>
      </c>
      <c r="E627" s="3" t="s">
        <v>921</v>
      </c>
    </row>
    <row r="628" spans="1:5" x14ac:dyDescent="0.2">
      <c r="A628" s="3" t="s">
        <v>858</v>
      </c>
      <c r="B628" s="13">
        <v>78.900000000000006</v>
      </c>
      <c r="C628" s="13">
        <v>19.3</v>
      </c>
      <c r="D628" s="13">
        <v>1.8</v>
      </c>
      <c r="E628" s="3" t="s">
        <v>921</v>
      </c>
    </row>
    <row r="629" spans="1:5" x14ac:dyDescent="0.2">
      <c r="A629" s="3" t="s">
        <v>859</v>
      </c>
      <c r="B629" s="13">
        <v>77</v>
      </c>
      <c r="C629" s="13">
        <v>18.2</v>
      </c>
      <c r="D629" s="13">
        <v>4.8</v>
      </c>
      <c r="E629" s="3" t="s">
        <v>921</v>
      </c>
    </row>
    <row r="630" spans="1:5" x14ac:dyDescent="0.2">
      <c r="A630" s="3" t="s">
        <v>860</v>
      </c>
      <c r="B630" s="13">
        <v>80</v>
      </c>
      <c r="C630" s="13">
        <v>17.2</v>
      </c>
      <c r="D630" s="13">
        <v>2.8</v>
      </c>
      <c r="E630" s="3" t="s">
        <v>921</v>
      </c>
    </row>
    <row r="631" spans="1:5" x14ac:dyDescent="0.2">
      <c r="A631" s="3" t="s">
        <v>226</v>
      </c>
      <c r="B631" s="13">
        <v>78</v>
      </c>
      <c r="C631" s="13">
        <v>18.5</v>
      </c>
      <c r="D631" s="13">
        <v>3.5</v>
      </c>
      <c r="E631" s="3" t="s">
        <v>921</v>
      </c>
    </row>
    <row r="632" spans="1:5" x14ac:dyDescent="0.2">
      <c r="A632" s="3" t="s">
        <v>883</v>
      </c>
      <c r="B632" s="13">
        <v>79</v>
      </c>
      <c r="C632" s="13">
        <v>18.399999999999999</v>
      </c>
      <c r="D632" s="13">
        <v>2.6</v>
      </c>
      <c r="E632" s="3" t="s">
        <v>921</v>
      </c>
    </row>
    <row r="633" spans="1:5" x14ac:dyDescent="0.2">
      <c r="A633" s="3" t="s">
        <v>884</v>
      </c>
      <c r="B633" s="13">
        <v>76.900000000000006</v>
      </c>
      <c r="C633" s="13">
        <v>20.9</v>
      </c>
      <c r="D633" s="13">
        <v>2.2000000000000002</v>
      </c>
      <c r="E633" s="3" t="s">
        <v>921</v>
      </c>
    </row>
    <row r="634" spans="1:5" x14ac:dyDescent="0.2">
      <c r="A634" s="3" t="s">
        <v>885</v>
      </c>
      <c r="B634" s="13">
        <v>82</v>
      </c>
      <c r="C634" s="13">
        <v>14.9</v>
      </c>
      <c r="D634" s="13">
        <v>3.7</v>
      </c>
      <c r="E634" s="3" t="s">
        <v>921</v>
      </c>
    </row>
    <row r="635" spans="1:5" x14ac:dyDescent="0.2">
      <c r="A635" s="3" t="s">
        <v>886</v>
      </c>
      <c r="B635" s="13">
        <v>72</v>
      </c>
      <c r="C635" s="13">
        <v>26</v>
      </c>
      <c r="D635" s="13">
        <v>2</v>
      </c>
      <c r="E635" s="3" t="s">
        <v>921</v>
      </c>
    </row>
    <row r="636" spans="1:5" x14ac:dyDescent="0.2">
      <c r="A636" s="3" t="s">
        <v>57</v>
      </c>
      <c r="B636" s="13">
        <v>77.900000000000006</v>
      </c>
      <c r="C636" s="13">
        <v>16</v>
      </c>
      <c r="D636" s="13">
        <v>6.1</v>
      </c>
      <c r="E636" s="3" t="s">
        <v>921</v>
      </c>
    </row>
    <row r="637" spans="1:5" x14ac:dyDescent="0.2">
      <c r="A637" s="3" t="s">
        <v>58</v>
      </c>
      <c r="B637" s="13">
        <v>74</v>
      </c>
      <c r="C637" s="13">
        <v>18.22</v>
      </c>
      <c r="D637" s="13">
        <v>8</v>
      </c>
      <c r="E637" s="3" t="s">
        <v>921</v>
      </c>
    </row>
    <row r="638" spans="1:5" x14ac:dyDescent="0.2">
      <c r="A638" s="3" t="s">
        <v>887</v>
      </c>
      <c r="B638" s="13">
        <v>86</v>
      </c>
      <c r="C638" s="13">
        <v>13.2</v>
      </c>
      <c r="D638" s="13">
        <v>0.8</v>
      </c>
      <c r="E638" s="3" t="s">
        <v>921</v>
      </c>
    </row>
    <row r="639" spans="1:5" x14ac:dyDescent="0.2">
      <c r="A639" s="3" t="s">
        <v>73</v>
      </c>
      <c r="B639" s="13">
        <v>85</v>
      </c>
      <c r="C639" s="13">
        <v>14.13</v>
      </c>
      <c r="D639" s="13">
        <v>0.87</v>
      </c>
      <c r="E639" s="3" t="s">
        <v>921</v>
      </c>
    </row>
    <row r="640" spans="1:5" x14ac:dyDescent="0.2">
      <c r="A640" s="3" t="s">
        <v>888</v>
      </c>
      <c r="B640" s="13">
        <v>75.12</v>
      </c>
      <c r="C640" s="13">
        <v>2.2799999999999998</v>
      </c>
      <c r="D640" s="13">
        <v>22.6</v>
      </c>
      <c r="E640" s="3" t="s">
        <v>921</v>
      </c>
    </row>
    <row r="641" spans="1:5" x14ac:dyDescent="0.2">
      <c r="A641" s="3" t="s">
        <v>76</v>
      </c>
      <c r="B641" s="13">
        <v>67</v>
      </c>
      <c r="C641" s="13">
        <v>29.1</v>
      </c>
      <c r="D641" s="13">
        <v>3.9</v>
      </c>
      <c r="E641" s="3" t="s">
        <v>921</v>
      </c>
    </row>
    <row r="642" spans="1:5" x14ac:dyDescent="0.2">
      <c r="A642" s="3" t="s">
        <v>79</v>
      </c>
      <c r="B642" s="13">
        <v>79</v>
      </c>
      <c r="C642" s="13">
        <v>20.6</v>
      </c>
      <c r="D642" s="13">
        <v>0.4</v>
      </c>
      <c r="E642" s="3" t="s">
        <v>921</v>
      </c>
    </row>
    <row r="643" spans="1:5" x14ac:dyDescent="0.2">
      <c r="A643" s="3" t="s">
        <v>81</v>
      </c>
      <c r="B643" s="13">
        <v>69</v>
      </c>
      <c r="C643" s="13">
        <v>21.04</v>
      </c>
      <c r="D643" s="13">
        <v>9.9600000000000009</v>
      </c>
      <c r="E643" s="3" t="s">
        <v>921</v>
      </c>
    </row>
    <row r="644" spans="1:5" x14ac:dyDescent="0.2">
      <c r="A644" s="3" t="s">
        <v>83</v>
      </c>
      <c r="B644" s="13">
        <v>79.2</v>
      </c>
      <c r="C644" s="13">
        <v>19.399999999999999</v>
      </c>
      <c r="D644" s="13">
        <v>1.4</v>
      </c>
      <c r="E644" s="3" t="s">
        <v>921</v>
      </c>
    </row>
    <row r="645" spans="1:5" x14ac:dyDescent="0.2">
      <c r="A645" s="3" t="s">
        <v>86</v>
      </c>
      <c r="B645" s="13">
        <v>76.2</v>
      </c>
      <c r="C645" s="13">
        <v>18</v>
      </c>
      <c r="D645" s="13">
        <v>5.8</v>
      </c>
      <c r="E645" s="3" t="s">
        <v>921</v>
      </c>
    </row>
    <row r="646" spans="1:5" x14ac:dyDescent="0.2">
      <c r="A646" s="3" t="s">
        <v>761</v>
      </c>
      <c r="B646" s="13">
        <v>83</v>
      </c>
      <c r="C646" s="13">
        <v>14.6</v>
      </c>
      <c r="D646" s="13">
        <v>2.4</v>
      </c>
      <c r="E646" s="3" t="s">
        <v>921</v>
      </c>
    </row>
    <row r="647" spans="1:5" x14ac:dyDescent="0.2">
      <c r="A647" s="3" t="s">
        <v>889</v>
      </c>
      <c r="B647" s="13">
        <v>65</v>
      </c>
      <c r="C647" s="13">
        <v>1</v>
      </c>
      <c r="D647" s="13">
        <v>34</v>
      </c>
      <c r="E647" s="3" t="s">
        <v>921</v>
      </c>
    </row>
    <row r="648" spans="1:5" x14ac:dyDescent="0.2">
      <c r="A648" s="3" t="s">
        <v>99</v>
      </c>
      <c r="B648" s="13">
        <v>82</v>
      </c>
      <c r="C648" s="13">
        <v>16.600000000000001</v>
      </c>
      <c r="D648" s="13">
        <v>1.4</v>
      </c>
      <c r="E648" s="3" t="s">
        <v>921</v>
      </c>
    </row>
    <row r="649" spans="1:5" x14ac:dyDescent="0.2">
      <c r="A649" s="3" t="s">
        <v>336</v>
      </c>
      <c r="B649" s="13">
        <v>83.7</v>
      </c>
      <c r="C649" s="13">
        <v>15.38</v>
      </c>
      <c r="D649" s="13">
        <v>0.9</v>
      </c>
      <c r="E649" s="3" t="s">
        <v>921</v>
      </c>
    </row>
    <row r="650" spans="1:5" x14ac:dyDescent="0.2">
      <c r="A650" s="3" t="s">
        <v>111</v>
      </c>
      <c r="B650" s="13">
        <v>73</v>
      </c>
      <c r="C650" s="13">
        <v>13.7</v>
      </c>
      <c r="D650" s="13">
        <v>13.3</v>
      </c>
      <c r="E650" s="3" t="s">
        <v>921</v>
      </c>
    </row>
    <row r="651" spans="1:5" x14ac:dyDescent="0.2">
      <c r="A651" s="3" t="s">
        <v>890</v>
      </c>
      <c r="B651" s="13">
        <v>81</v>
      </c>
      <c r="C651" s="13">
        <v>9.1</v>
      </c>
      <c r="D651" s="13">
        <v>9.9</v>
      </c>
      <c r="E651" s="3" t="s">
        <v>921</v>
      </c>
    </row>
    <row r="652" spans="1:5" x14ac:dyDescent="0.2">
      <c r="A652" s="3" t="s">
        <v>114</v>
      </c>
      <c r="B652" s="13">
        <v>77</v>
      </c>
      <c r="C652" s="13">
        <v>20.8</v>
      </c>
      <c r="D652" s="13">
        <v>2.2000000000000002</v>
      </c>
      <c r="E652" s="3" t="s">
        <v>921</v>
      </c>
    </row>
    <row r="653" spans="1:5" x14ac:dyDescent="0.2">
      <c r="A653" s="3" t="s">
        <v>127</v>
      </c>
      <c r="B653" s="13">
        <v>73.2</v>
      </c>
      <c r="C653" s="13">
        <v>17.100000000000001</v>
      </c>
      <c r="D653" s="13">
        <v>9.6999999999999993</v>
      </c>
      <c r="E653" s="3" t="s">
        <v>921</v>
      </c>
    </row>
    <row r="654" spans="1:5" x14ac:dyDescent="0.2">
      <c r="A654" s="3" t="s">
        <v>891</v>
      </c>
      <c r="B654" s="13">
        <v>75</v>
      </c>
      <c r="C654" s="13">
        <v>21.2</v>
      </c>
      <c r="D654" s="13">
        <v>3.8</v>
      </c>
      <c r="E654" s="3" t="s">
        <v>921</v>
      </c>
    </row>
    <row r="655" spans="1:5" x14ac:dyDescent="0.2">
      <c r="A655" s="3" t="s">
        <v>136</v>
      </c>
      <c r="B655" s="13">
        <v>76</v>
      </c>
      <c r="C655" s="13">
        <v>22.9</v>
      </c>
      <c r="D655" s="13">
        <v>1.1000000000000001</v>
      </c>
      <c r="E655" s="3" t="s">
        <v>921</v>
      </c>
    </row>
    <row r="656" spans="1:5" x14ac:dyDescent="0.2">
      <c r="A656" s="3" t="s">
        <v>892</v>
      </c>
      <c r="B656" s="13">
        <v>68.3</v>
      </c>
      <c r="C656" s="13">
        <v>28.2</v>
      </c>
      <c r="D656" s="13">
        <v>3.5</v>
      </c>
      <c r="E656" s="3" t="s">
        <v>921</v>
      </c>
    </row>
    <row r="657" spans="1:5" x14ac:dyDescent="0.2">
      <c r="A657" s="3" t="s">
        <v>160</v>
      </c>
      <c r="B657" s="13">
        <v>83</v>
      </c>
      <c r="C657" s="13">
        <v>12.5</v>
      </c>
      <c r="D657" s="13">
        <v>4.5</v>
      </c>
      <c r="E657" s="3" t="s">
        <v>921</v>
      </c>
    </row>
    <row r="658" spans="1:5" x14ac:dyDescent="0.2">
      <c r="A658" s="3" t="s">
        <v>161</v>
      </c>
      <c r="B658" s="13">
        <v>78</v>
      </c>
      <c r="C658" s="13">
        <v>15.89</v>
      </c>
      <c r="D658" s="13">
        <v>5.8</v>
      </c>
      <c r="E658" s="3" t="s">
        <v>921</v>
      </c>
    </row>
    <row r="659" spans="1:5" x14ac:dyDescent="0.2">
      <c r="A659" s="3" t="s">
        <v>165</v>
      </c>
      <c r="B659" s="13">
        <v>75.599999999999994</v>
      </c>
      <c r="C659" s="13">
        <v>23.9</v>
      </c>
      <c r="D659" s="13">
        <v>0.5</v>
      </c>
      <c r="E659" s="3" t="s">
        <v>921</v>
      </c>
    </row>
    <row r="660" spans="1:5" x14ac:dyDescent="0.2">
      <c r="A660" s="3" t="s">
        <v>168</v>
      </c>
      <c r="B660" s="13">
        <v>81</v>
      </c>
      <c r="C660" s="13">
        <v>16.5</v>
      </c>
      <c r="D660" s="13">
        <v>2.5</v>
      </c>
      <c r="E660" s="3" t="s">
        <v>921</v>
      </c>
    </row>
    <row r="661" spans="1:5" x14ac:dyDescent="0.2">
      <c r="A661" s="3" t="s">
        <v>170</v>
      </c>
      <c r="B661" s="13">
        <v>73.099999999999994</v>
      </c>
      <c r="C661" s="13">
        <v>4</v>
      </c>
      <c r="D661" s="13">
        <v>22.9</v>
      </c>
      <c r="E661" s="3" t="s">
        <v>921</v>
      </c>
    </row>
    <row r="662" spans="1:5" x14ac:dyDescent="0.2">
      <c r="A662" s="3" t="s">
        <v>178</v>
      </c>
      <c r="B662" s="13">
        <v>85</v>
      </c>
      <c r="C662" s="13">
        <v>14.2</v>
      </c>
      <c r="D662" s="13">
        <v>0.8</v>
      </c>
      <c r="E662" s="3" t="s">
        <v>921</v>
      </c>
    </row>
    <row r="663" spans="1:5" x14ac:dyDescent="0.2">
      <c r="A663" s="3" t="s">
        <v>181</v>
      </c>
      <c r="B663" s="13">
        <v>82.5</v>
      </c>
      <c r="C663" s="13">
        <v>16.2</v>
      </c>
      <c r="D663" s="13">
        <v>1.3</v>
      </c>
      <c r="E663" s="3" t="s">
        <v>921</v>
      </c>
    </row>
    <row r="664" spans="1:5" x14ac:dyDescent="0.2">
      <c r="A664" s="3" t="s">
        <v>183</v>
      </c>
      <c r="B664" s="13">
        <v>77</v>
      </c>
      <c r="C664" s="13">
        <v>21.2</v>
      </c>
      <c r="D664" s="13">
        <v>1.8</v>
      </c>
      <c r="E664" s="3" t="s">
        <v>921</v>
      </c>
    </row>
    <row r="665" spans="1:5" x14ac:dyDescent="0.2">
      <c r="A665" s="3" t="s">
        <v>184</v>
      </c>
      <c r="B665" s="13">
        <v>68</v>
      </c>
      <c r="C665" s="13">
        <v>25.2</v>
      </c>
      <c r="D665" s="13">
        <v>6.8</v>
      </c>
      <c r="E665" s="3" t="s">
        <v>921</v>
      </c>
    </row>
    <row r="666" spans="1:5" x14ac:dyDescent="0.2">
      <c r="A666" s="3" t="s">
        <v>880</v>
      </c>
      <c r="B666" s="13">
        <v>69</v>
      </c>
      <c r="C666" s="13">
        <v>14.73</v>
      </c>
      <c r="D666" s="13">
        <v>15.8</v>
      </c>
      <c r="E666" s="3" t="s">
        <v>921</v>
      </c>
    </row>
    <row r="667" spans="1:5" x14ac:dyDescent="0.2">
      <c r="A667" s="3" t="s">
        <v>193</v>
      </c>
      <c r="B667" s="13">
        <v>73</v>
      </c>
      <c r="C667" s="13">
        <v>13.3</v>
      </c>
      <c r="D667" s="13">
        <v>13.7</v>
      </c>
      <c r="E667" s="3" t="s">
        <v>921</v>
      </c>
    </row>
    <row r="668" spans="1:5" x14ac:dyDescent="0.2">
      <c r="A668" s="3" t="s">
        <v>197</v>
      </c>
      <c r="B668" s="13">
        <v>79.900000000000006</v>
      </c>
      <c r="C668" s="13">
        <v>16.899999999999999</v>
      </c>
      <c r="D668" s="13">
        <v>3.2</v>
      </c>
      <c r="E668" s="3" t="s">
        <v>921</v>
      </c>
    </row>
    <row r="669" spans="1:5" x14ac:dyDescent="0.2">
      <c r="A669" s="3" t="s">
        <v>881</v>
      </c>
      <c r="B669" s="13">
        <v>80</v>
      </c>
      <c r="C669" s="13">
        <v>18.100000000000001</v>
      </c>
      <c r="D669" s="13">
        <v>1.9</v>
      </c>
      <c r="E669" s="3" t="s">
        <v>921</v>
      </c>
    </row>
    <row r="670" spans="1:5" x14ac:dyDescent="0.2">
      <c r="A670" s="3" t="s">
        <v>893</v>
      </c>
      <c r="B670" s="13">
        <v>75.8</v>
      </c>
      <c r="C670" s="13">
        <v>21.1</v>
      </c>
      <c r="D670" s="13">
        <v>3.1</v>
      </c>
      <c r="E670" s="3" t="s">
        <v>921</v>
      </c>
    </row>
    <row r="671" spans="1:5" x14ac:dyDescent="0.2">
      <c r="A671" s="3" t="s">
        <v>219</v>
      </c>
      <c r="B671" s="13">
        <v>78</v>
      </c>
      <c r="C671" s="13">
        <v>5.98</v>
      </c>
      <c r="D671" s="13">
        <v>16.2</v>
      </c>
      <c r="E671" s="3" t="s">
        <v>921</v>
      </c>
    </row>
    <row r="672" spans="1:5" x14ac:dyDescent="0.2">
      <c r="A672" s="3" t="s">
        <v>220</v>
      </c>
      <c r="B672" s="13">
        <v>79</v>
      </c>
      <c r="C672" s="13">
        <v>8.3000000000000007</v>
      </c>
      <c r="D672" s="13">
        <v>12.7</v>
      </c>
      <c r="E672" s="3" t="s">
        <v>921</v>
      </c>
    </row>
    <row r="673" spans="1:5" x14ac:dyDescent="0.2">
      <c r="A673" s="3" t="s">
        <v>222</v>
      </c>
      <c r="B673" s="13">
        <v>64</v>
      </c>
      <c r="C673" s="13">
        <v>31.9</v>
      </c>
      <c r="D673" s="13">
        <v>4.0999999999999996</v>
      </c>
      <c r="E673" s="3" t="s">
        <v>921</v>
      </c>
    </row>
    <row r="674" spans="1:5" x14ac:dyDescent="0.2">
      <c r="A674" s="3" t="s">
        <v>223</v>
      </c>
      <c r="B674" s="13">
        <v>79</v>
      </c>
      <c r="C674" s="13">
        <v>18.7</v>
      </c>
      <c r="D674" s="13">
        <v>2.2999999999999998</v>
      </c>
      <c r="E674" s="3" t="s">
        <v>921</v>
      </c>
    </row>
    <row r="675" spans="1:5" x14ac:dyDescent="0.2">
      <c r="A675" s="3" t="s">
        <v>228</v>
      </c>
      <c r="B675" s="13">
        <v>76</v>
      </c>
      <c r="C675" s="13">
        <v>18.190000000000001</v>
      </c>
      <c r="D675" s="13">
        <v>5.3</v>
      </c>
      <c r="E675" s="3" t="s">
        <v>921</v>
      </c>
    </row>
    <row r="676" spans="1:5" x14ac:dyDescent="0.2">
      <c r="A676" s="3" t="s">
        <v>232</v>
      </c>
      <c r="B676" s="13">
        <v>83</v>
      </c>
      <c r="C676" s="13">
        <v>16.399999999999999</v>
      </c>
      <c r="D676" s="13">
        <v>0.6</v>
      </c>
      <c r="E676" s="3" t="s">
        <v>921</v>
      </c>
    </row>
    <row r="677" spans="1:5" x14ac:dyDescent="0.2">
      <c r="A677" s="3" t="s">
        <v>44</v>
      </c>
      <c r="B677" s="13">
        <v>74</v>
      </c>
      <c r="C677" s="13">
        <v>22.8</v>
      </c>
      <c r="D677" s="13">
        <v>3.2</v>
      </c>
      <c r="E677" s="3" t="s">
        <v>921</v>
      </c>
    </row>
    <row r="678" spans="1:5" x14ac:dyDescent="0.2">
      <c r="A678" s="3" t="s">
        <v>61</v>
      </c>
      <c r="B678" s="13">
        <v>71</v>
      </c>
      <c r="C678" s="13">
        <v>20.76</v>
      </c>
      <c r="D678" s="13">
        <v>8</v>
      </c>
      <c r="E678" s="3" t="s">
        <v>921</v>
      </c>
    </row>
    <row r="679" spans="1:5" x14ac:dyDescent="0.2">
      <c r="A679" s="3" t="s">
        <v>64</v>
      </c>
      <c r="B679" s="13">
        <v>86</v>
      </c>
      <c r="C679" s="13">
        <v>12.28</v>
      </c>
      <c r="D679" s="13">
        <v>1.5</v>
      </c>
      <c r="E679" s="3" t="s">
        <v>921</v>
      </c>
    </row>
    <row r="680" spans="1:5" x14ac:dyDescent="0.2">
      <c r="A680" s="3" t="s">
        <v>894</v>
      </c>
      <c r="B680" s="13">
        <v>80.8</v>
      </c>
      <c r="C680" s="13">
        <v>14.9</v>
      </c>
      <c r="D680" s="13">
        <v>4.3</v>
      </c>
      <c r="E680" s="3" t="s">
        <v>921</v>
      </c>
    </row>
    <row r="681" spans="1:5" x14ac:dyDescent="0.2">
      <c r="A681" s="3" t="s">
        <v>77</v>
      </c>
      <c r="B681" s="13">
        <v>78.2</v>
      </c>
      <c r="C681" s="13">
        <v>20.5</v>
      </c>
      <c r="D681" s="13">
        <v>1.3</v>
      </c>
      <c r="E681" s="3" t="s">
        <v>921</v>
      </c>
    </row>
    <row r="682" spans="1:5" x14ac:dyDescent="0.2">
      <c r="A682" s="3" t="s">
        <v>96</v>
      </c>
      <c r="B682" s="13">
        <v>71.8</v>
      </c>
      <c r="C682" s="13">
        <v>23.5</v>
      </c>
      <c r="D682" s="13">
        <v>4.7</v>
      </c>
      <c r="E682" s="3" t="s">
        <v>921</v>
      </c>
    </row>
    <row r="683" spans="1:5" x14ac:dyDescent="0.2">
      <c r="A683" s="3" t="s">
        <v>102</v>
      </c>
      <c r="B683" s="13">
        <v>77</v>
      </c>
      <c r="C683" s="13">
        <v>16.8</v>
      </c>
      <c r="D683" s="13">
        <v>6.2</v>
      </c>
      <c r="E683" s="3" t="s">
        <v>921</v>
      </c>
    </row>
    <row r="684" spans="1:5" x14ac:dyDescent="0.2">
      <c r="A684" s="3" t="s">
        <v>103</v>
      </c>
      <c r="B684" s="13">
        <v>79</v>
      </c>
      <c r="C684" s="13">
        <v>19.100000000000001</v>
      </c>
      <c r="D684" s="13">
        <v>1.9</v>
      </c>
      <c r="E684" s="3" t="s">
        <v>921</v>
      </c>
    </row>
    <row r="685" spans="1:5" x14ac:dyDescent="0.2">
      <c r="A685" s="3" t="s">
        <v>104</v>
      </c>
      <c r="B685" s="13">
        <v>73.599999999999994</v>
      </c>
      <c r="C685" s="13">
        <v>21.7</v>
      </c>
      <c r="D685" s="13">
        <v>4.7</v>
      </c>
      <c r="E685" s="3" t="s">
        <v>921</v>
      </c>
    </row>
    <row r="686" spans="1:5" x14ac:dyDescent="0.2">
      <c r="A686" s="3" t="s">
        <v>895</v>
      </c>
      <c r="B686" s="13">
        <v>79</v>
      </c>
      <c r="C686" s="13">
        <v>17.05</v>
      </c>
      <c r="D686" s="13">
        <v>4.0999999999999996</v>
      </c>
      <c r="E686" s="3" t="s">
        <v>921</v>
      </c>
    </row>
    <row r="687" spans="1:5" x14ac:dyDescent="0.2">
      <c r="A687" s="3" t="s">
        <v>896</v>
      </c>
      <c r="B687" s="13">
        <v>64</v>
      </c>
      <c r="C687" s="13">
        <v>30.7</v>
      </c>
      <c r="D687" s="13">
        <v>5.3</v>
      </c>
      <c r="E687" s="3" t="s">
        <v>921</v>
      </c>
    </row>
    <row r="688" spans="1:5" x14ac:dyDescent="0.2">
      <c r="A688" s="3" t="s">
        <v>113</v>
      </c>
      <c r="B688" s="13">
        <v>77</v>
      </c>
      <c r="C688" s="13">
        <v>18</v>
      </c>
      <c r="D688" s="13">
        <v>5</v>
      </c>
      <c r="E688" s="3" t="s">
        <v>921</v>
      </c>
    </row>
    <row r="689" spans="1:5" x14ac:dyDescent="0.2">
      <c r="A689" s="3" t="s">
        <v>897</v>
      </c>
      <c r="B689" s="13">
        <v>75.400000000000006</v>
      </c>
      <c r="C689" s="13">
        <v>20.6</v>
      </c>
      <c r="D689" s="13">
        <v>4</v>
      </c>
      <c r="E689" s="3" t="s">
        <v>921</v>
      </c>
    </row>
    <row r="690" spans="1:5" x14ac:dyDescent="0.2">
      <c r="A690" s="3" t="s">
        <v>119</v>
      </c>
      <c r="B690" s="13">
        <v>70</v>
      </c>
      <c r="C690" s="13">
        <v>24.6</v>
      </c>
      <c r="D690" s="13">
        <v>5.4</v>
      </c>
      <c r="E690" s="3" t="s">
        <v>921</v>
      </c>
    </row>
    <row r="691" spans="1:5" x14ac:dyDescent="0.2">
      <c r="A691" s="3" t="s">
        <v>137</v>
      </c>
      <c r="B691" s="13">
        <v>75.099999999999994</v>
      </c>
      <c r="C691" s="13">
        <v>22.3</v>
      </c>
      <c r="D691" s="13">
        <v>2.6</v>
      </c>
      <c r="E691" s="3" t="s">
        <v>921</v>
      </c>
    </row>
    <row r="692" spans="1:5" x14ac:dyDescent="0.2">
      <c r="A692" s="3" t="s">
        <v>140</v>
      </c>
      <c r="B692" s="13">
        <v>77</v>
      </c>
      <c r="C692" s="13">
        <v>18.7</v>
      </c>
      <c r="D692" s="13">
        <v>4.3</v>
      </c>
      <c r="E692" s="3" t="s">
        <v>921</v>
      </c>
    </row>
    <row r="693" spans="1:5" x14ac:dyDescent="0.2">
      <c r="A693" s="3" t="s">
        <v>152</v>
      </c>
      <c r="B693" s="13">
        <v>78</v>
      </c>
      <c r="C693" s="13">
        <v>9</v>
      </c>
      <c r="D693" s="13">
        <v>13</v>
      </c>
      <c r="E693" s="3" t="s">
        <v>921</v>
      </c>
    </row>
    <row r="694" spans="1:5" x14ac:dyDescent="0.2">
      <c r="A694" s="3" t="s">
        <v>171</v>
      </c>
      <c r="B694" s="13">
        <v>71.599999999999994</v>
      </c>
      <c r="C694" s="13">
        <v>24.8</v>
      </c>
      <c r="D694" s="13">
        <v>3.6</v>
      </c>
      <c r="E694" s="3" t="s">
        <v>921</v>
      </c>
    </row>
    <row r="695" spans="1:5" x14ac:dyDescent="0.2">
      <c r="A695" s="3" t="s">
        <v>898</v>
      </c>
      <c r="B695" s="13">
        <v>71</v>
      </c>
      <c r="C695" s="13">
        <v>21.8</v>
      </c>
      <c r="D695" s="13">
        <v>7.2</v>
      </c>
      <c r="E695" s="3" t="s">
        <v>921</v>
      </c>
    </row>
    <row r="696" spans="1:5" x14ac:dyDescent="0.2">
      <c r="A696" s="3" t="s">
        <v>899</v>
      </c>
      <c r="B696" s="13">
        <v>64</v>
      </c>
      <c r="C696" s="13">
        <v>30.87</v>
      </c>
      <c r="D696" s="13">
        <v>5</v>
      </c>
      <c r="E696" s="3" t="s">
        <v>921</v>
      </c>
    </row>
    <row r="697" spans="1:5" x14ac:dyDescent="0.2">
      <c r="A697" s="3" t="s">
        <v>900</v>
      </c>
      <c r="B697" s="13">
        <v>79</v>
      </c>
      <c r="C697" s="13">
        <v>19.59</v>
      </c>
      <c r="D697" s="13">
        <v>1.6</v>
      </c>
      <c r="E697" s="3" t="s">
        <v>921</v>
      </c>
    </row>
    <row r="698" spans="1:5" x14ac:dyDescent="0.2">
      <c r="A698" s="3" t="s">
        <v>901</v>
      </c>
      <c r="B698" s="13">
        <v>89.4</v>
      </c>
      <c r="C698" s="13">
        <v>3.4</v>
      </c>
      <c r="D698" s="13">
        <v>7.2</v>
      </c>
      <c r="E698" s="3" t="s">
        <v>921</v>
      </c>
    </row>
    <row r="699" spans="1:5" x14ac:dyDescent="0.2">
      <c r="A699" s="3" t="s">
        <v>863</v>
      </c>
      <c r="B699" s="13">
        <v>87.19</v>
      </c>
      <c r="C699" s="13">
        <v>3.51</v>
      </c>
      <c r="D699" s="13">
        <v>9.3000000000000007</v>
      </c>
      <c r="E699" s="3" t="s">
        <v>921</v>
      </c>
    </row>
    <row r="700" spans="1:5" x14ac:dyDescent="0.2">
      <c r="A700" s="3" t="s">
        <v>864</v>
      </c>
      <c r="B700" s="13">
        <v>71.900000000000006</v>
      </c>
      <c r="C700" s="13">
        <v>16.100000000000001</v>
      </c>
      <c r="D700" s="13">
        <v>12</v>
      </c>
      <c r="E700" s="3" t="s">
        <v>921</v>
      </c>
    </row>
    <row r="701" spans="1:5" x14ac:dyDescent="0.2">
      <c r="A701" s="3" t="s">
        <v>902</v>
      </c>
      <c r="B701" s="13">
        <v>77.7</v>
      </c>
      <c r="C701" s="13">
        <v>10.16</v>
      </c>
      <c r="D701" s="13">
        <v>12.1</v>
      </c>
      <c r="E701" s="3" t="s">
        <v>921</v>
      </c>
    </row>
    <row r="702" spans="1:5" x14ac:dyDescent="0.2">
      <c r="A702" s="3" t="s">
        <v>903</v>
      </c>
      <c r="B702" s="13">
        <v>70</v>
      </c>
      <c r="C702" s="13">
        <v>22.67</v>
      </c>
      <c r="D702" s="13">
        <v>6.9</v>
      </c>
      <c r="E702" s="3" t="s">
        <v>921</v>
      </c>
    </row>
    <row r="703" spans="1:5" x14ac:dyDescent="0.2">
      <c r="A703" s="3" t="s">
        <v>504</v>
      </c>
      <c r="B703" s="13">
        <v>76</v>
      </c>
      <c r="C703" s="13">
        <v>16.899999999999999</v>
      </c>
      <c r="D703" s="13">
        <v>7</v>
      </c>
      <c r="E703" s="3" t="s">
        <v>921</v>
      </c>
    </row>
    <row r="704" spans="1:5" x14ac:dyDescent="0.2">
      <c r="A704" s="3" t="s">
        <v>865</v>
      </c>
      <c r="B704" s="13">
        <v>71.2</v>
      </c>
      <c r="C704" s="13">
        <v>21.04</v>
      </c>
      <c r="D704" s="13">
        <v>7.8</v>
      </c>
      <c r="E704" s="3" t="s">
        <v>921</v>
      </c>
    </row>
    <row r="705" spans="1:5" x14ac:dyDescent="0.2">
      <c r="A705" s="3" t="s">
        <v>904</v>
      </c>
      <c r="B705" s="13">
        <v>89.9</v>
      </c>
      <c r="C705" s="13">
        <v>3.6</v>
      </c>
      <c r="D705" s="13">
        <v>6.5</v>
      </c>
      <c r="E705" s="3" t="s">
        <v>921</v>
      </c>
    </row>
    <row r="706" spans="1:5" x14ac:dyDescent="0.2">
      <c r="A706" s="3" t="s">
        <v>905</v>
      </c>
      <c r="B706" s="13">
        <v>85</v>
      </c>
      <c r="C706" s="13">
        <v>5.9</v>
      </c>
      <c r="D706" s="13">
        <v>9.1</v>
      </c>
      <c r="E706" s="3" t="s">
        <v>921</v>
      </c>
    </row>
    <row r="707" spans="1:5" x14ac:dyDescent="0.2">
      <c r="A707" s="3" t="s">
        <v>866</v>
      </c>
      <c r="B707" s="13">
        <v>71</v>
      </c>
      <c r="C707" s="13">
        <v>21.6</v>
      </c>
      <c r="D707" s="13">
        <v>7.4</v>
      </c>
      <c r="E707" s="3" t="s">
        <v>921</v>
      </c>
    </row>
    <row r="708" spans="1:5" x14ac:dyDescent="0.2">
      <c r="A708" s="3" t="s">
        <v>867</v>
      </c>
      <c r="B708" s="13">
        <v>72.41</v>
      </c>
      <c r="C708" s="13">
        <v>22.69</v>
      </c>
      <c r="D708" s="13">
        <v>4.9000000000000004</v>
      </c>
      <c r="E708" s="3" t="s">
        <v>921</v>
      </c>
    </row>
    <row r="709" spans="1:5" x14ac:dyDescent="0.2">
      <c r="A709" s="3" t="s">
        <v>906</v>
      </c>
      <c r="B709" s="13">
        <v>74.099999999999994</v>
      </c>
      <c r="C709" s="13">
        <v>17.27</v>
      </c>
      <c r="D709" s="13">
        <v>8.6</v>
      </c>
      <c r="E709" s="3" t="s">
        <v>921</v>
      </c>
    </row>
    <row r="710" spans="1:5" x14ac:dyDescent="0.2">
      <c r="A710" s="3" t="s">
        <v>907</v>
      </c>
      <c r="B710" s="13">
        <v>70</v>
      </c>
      <c r="C710" s="13">
        <v>13.99</v>
      </c>
      <c r="D710" s="13">
        <v>16</v>
      </c>
      <c r="E710" s="3" t="s">
        <v>921</v>
      </c>
    </row>
    <row r="711" spans="1:5" x14ac:dyDescent="0.2">
      <c r="A711" s="3" t="s">
        <v>908</v>
      </c>
      <c r="B711" s="13">
        <v>75.3</v>
      </c>
      <c r="C711" s="13">
        <v>17.11</v>
      </c>
      <c r="D711" s="13">
        <v>7.6</v>
      </c>
      <c r="E711" s="3" t="s">
        <v>921</v>
      </c>
    </row>
    <row r="712" spans="1:5" x14ac:dyDescent="0.2">
      <c r="A712" s="3" t="s">
        <v>868</v>
      </c>
      <c r="B712" s="13">
        <v>71.2</v>
      </c>
      <c r="C712" s="13">
        <v>22.1</v>
      </c>
      <c r="D712" s="13">
        <v>6.7</v>
      </c>
      <c r="E712" s="3" t="s">
        <v>921</v>
      </c>
    </row>
    <row r="713" spans="1:5" x14ac:dyDescent="0.2">
      <c r="A713" s="3" t="s">
        <v>909</v>
      </c>
      <c r="B713" s="13">
        <v>67.099999999999994</v>
      </c>
      <c r="C713" s="13">
        <v>15.51</v>
      </c>
      <c r="D713" s="13">
        <v>17.399999999999999</v>
      </c>
      <c r="E713" s="3" t="s">
        <v>921</v>
      </c>
    </row>
    <row r="714" spans="1:5" x14ac:dyDescent="0.2">
      <c r="A714" s="3" t="s">
        <v>873</v>
      </c>
      <c r="B714" s="13">
        <v>72.400000000000006</v>
      </c>
      <c r="C714" s="13">
        <v>17.399999999999999</v>
      </c>
      <c r="D714" s="13">
        <v>10.199999999999999</v>
      </c>
      <c r="E714" s="3" t="s">
        <v>921</v>
      </c>
    </row>
    <row r="715" spans="1:5" x14ac:dyDescent="0.2">
      <c r="A715" s="3" t="s">
        <v>869</v>
      </c>
      <c r="B715" s="13">
        <v>79</v>
      </c>
      <c r="C715" s="13">
        <v>13.43</v>
      </c>
      <c r="D715" s="13">
        <v>8</v>
      </c>
      <c r="E715" s="3" t="s">
        <v>921</v>
      </c>
    </row>
    <row r="716" spans="1:5" x14ac:dyDescent="0.2">
      <c r="A716" s="3" t="s">
        <v>874</v>
      </c>
      <c r="B716" s="13">
        <v>67</v>
      </c>
      <c r="C716" s="13">
        <v>22.3</v>
      </c>
      <c r="D716" s="13">
        <v>10.7</v>
      </c>
      <c r="E716" s="3" t="s">
        <v>921</v>
      </c>
    </row>
    <row r="717" spans="1:5" x14ac:dyDescent="0.2">
      <c r="A717" s="3" t="s">
        <v>910</v>
      </c>
      <c r="B717" s="13">
        <v>76</v>
      </c>
      <c r="C717" s="13">
        <v>16.09</v>
      </c>
      <c r="D717" s="13">
        <v>7.7</v>
      </c>
      <c r="E717" s="3" t="s">
        <v>921</v>
      </c>
    </row>
    <row r="718" spans="1:5" x14ac:dyDescent="0.2">
      <c r="A718" s="3" t="s">
        <v>876</v>
      </c>
      <c r="B718" s="13">
        <v>74.7</v>
      </c>
      <c r="C718" s="13">
        <v>14.42</v>
      </c>
      <c r="D718" s="13">
        <v>10.9</v>
      </c>
      <c r="E718" s="3" t="s">
        <v>921</v>
      </c>
    </row>
    <row r="719" spans="1:5" x14ac:dyDescent="0.2">
      <c r="A719" s="3" t="s">
        <v>911</v>
      </c>
      <c r="B719" s="13">
        <v>69.5</v>
      </c>
      <c r="C719" s="13">
        <v>15.53</v>
      </c>
      <c r="D719" s="13">
        <v>15</v>
      </c>
      <c r="E719" s="3" t="s">
        <v>921</v>
      </c>
    </row>
    <row r="720" spans="1:5" x14ac:dyDescent="0.2">
      <c r="A720" s="3" t="s">
        <v>877</v>
      </c>
      <c r="B720" s="13">
        <v>73.2</v>
      </c>
      <c r="C720" s="13">
        <v>18.77</v>
      </c>
      <c r="D720" s="13">
        <v>8</v>
      </c>
      <c r="E720" s="3" t="s">
        <v>921</v>
      </c>
    </row>
    <row r="721" spans="1:5" x14ac:dyDescent="0.2">
      <c r="A721" s="3" t="s">
        <v>878</v>
      </c>
      <c r="B721" s="13">
        <v>73.099999999999994</v>
      </c>
      <c r="C721" s="13">
        <v>19.04</v>
      </c>
      <c r="D721" s="13">
        <v>7.9</v>
      </c>
      <c r="E721" s="3" t="s">
        <v>921</v>
      </c>
    </row>
    <row r="722" spans="1:5" x14ac:dyDescent="0.2">
      <c r="A722" s="3" t="s">
        <v>870</v>
      </c>
      <c r="B722" s="13">
        <v>72</v>
      </c>
      <c r="C722" s="13">
        <v>24.19</v>
      </c>
      <c r="D722" s="13">
        <v>3.8</v>
      </c>
      <c r="E722" s="3" t="s">
        <v>921</v>
      </c>
    </row>
    <row r="723" spans="1:5" x14ac:dyDescent="0.2">
      <c r="A723" s="3" t="s">
        <v>871</v>
      </c>
      <c r="B723" s="13">
        <v>73.2</v>
      </c>
      <c r="C723" s="13">
        <v>11.45</v>
      </c>
      <c r="D723" s="13">
        <v>15.4</v>
      </c>
      <c r="E723" s="3" t="s">
        <v>921</v>
      </c>
    </row>
    <row r="724" spans="1:5" x14ac:dyDescent="0.2">
      <c r="A724" s="3" t="s">
        <v>912</v>
      </c>
      <c r="B724" s="13">
        <v>75.7</v>
      </c>
      <c r="C724" s="13">
        <v>21.22</v>
      </c>
      <c r="D724" s="13">
        <v>3.05</v>
      </c>
      <c r="E724" s="3" t="s">
        <v>921</v>
      </c>
    </row>
    <row r="725" spans="1:5" x14ac:dyDescent="0.2">
      <c r="A725" s="3" t="s">
        <v>872</v>
      </c>
      <c r="B725" s="13">
        <v>75</v>
      </c>
      <c r="C725" s="13">
        <v>14.67</v>
      </c>
      <c r="D725" s="13">
        <v>10.199999999999999</v>
      </c>
      <c r="E725" s="3" t="s">
        <v>921</v>
      </c>
    </row>
    <row r="726" spans="1:5" x14ac:dyDescent="0.2">
      <c r="A726" s="3" t="s">
        <v>913</v>
      </c>
      <c r="B726" s="13">
        <v>77.900000000000006</v>
      </c>
      <c r="C726" s="13">
        <v>15.73</v>
      </c>
      <c r="D726" s="13">
        <v>6.4</v>
      </c>
      <c r="E726" s="3" t="s">
        <v>921</v>
      </c>
    </row>
    <row r="727" spans="1:5" x14ac:dyDescent="0.2">
      <c r="A727" s="3" t="s">
        <v>914</v>
      </c>
      <c r="B727" s="13">
        <v>84</v>
      </c>
      <c r="C727" s="13">
        <v>1.8</v>
      </c>
      <c r="D727" s="13">
        <v>14.2</v>
      </c>
      <c r="E727" s="3" t="s">
        <v>921</v>
      </c>
    </row>
    <row r="728" spans="1:5" x14ac:dyDescent="0.2">
      <c r="A728" s="3" t="s">
        <v>915</v>
      </c>
      <c r="B728" s="13">
        <v>86</v>
      </c>
      <c r="C728" s="13">
        <v>3.02</v>
      </c>
      <c r="D728" s="13">
        <v>10.5</v>
      </c>
      <c r="E728" s="3" t="s">
        <v>921</v>
      </c>
    </row>
    <row r="729" spans="1:5" x14ac:dyDescent="0.2">
      <c r="A729" s="3" t="s">
        <v>916</v>
      </c>
      <c r="B729" s="13">
        <v>71</v>
      </c>
      <c r="C729" s="13">
        <v>18.8</v>
      </c>
      <c r="D729" s="13">
        <v>10.199999999999999</v>
      </c>
      <c r="E729" s="3" t="s">
        <v>921</v>
      </c>
    </row>
    <row r="730" spans="1:5" x14ac:dyDescent="0.2">
      <c r="A730" s="3" t="s">
        <v>917</v>
      </c>
      <c r="B730" s="13">
        <v>68.599999999999994</v>
      </c>
      <c r="C730" s="13">
        <v>21.24</v>
      </c>
      <c r="D730" s="13">
        <v>10.199999999999999</v>
      </c>
      <c r="E730" s="3" t="s">
        <v>921</v>
      </c>
    </row>
    <row r="731" spans="1:5" x14ac:dyDescent="0.2">
      <c r="A731" s="3" t="s">
        <v>918</v>
      </c>
      <c r="B731" s="13">
        <v>66.8</v>
      </c>
      <c r="C731" s="13">
        <v>23.29</v>
      </c>
      <c r="D731" s="13">
        <v>9.9</v>
      </c>
      <c r="E731" s="3" t="s">
        <v>921</v>
      </c>
    </row>
    <row r="732" spans="1:5" x14ac:dyDescent="0.2">
      <c r="A732" s="3" t="s">
        <v>919</v>
      </c>
      <c r="B732" s="13">
        <v>75</v>
      </c>
      <c r="C732" s="13">
        <v>13.55</v>
      </c>
      <c r="D732" s="13">
        <v>11</v>
      </c>
      <c r="E732" s="3" t="s">
        <v>921</v>
      </c>
    </row>
    <row r="733" spans="1:5" x14ac:dyDescent="0.2">
      <c r="A733" s="3" t="s">
        <v>920</v>
      </c>
      <c r="B733" s="13">
        <v>74</v>
      </c>
      <c r="C733" s="13">
        <v>19.100000000000001</v>
      </c>
      <c r="D733" s="13">
        <v>6.5</v>
      </c>
      <c r="E733" s="3" t="s">
        <v>921</v>
      </c>
    </row>
    <row r="734" spans="1:5" x14ac:dyDescent="0.2">
      <c r="A734" s="3" t="s">
        <v>66</v>
      </c>
      <c r="B734" s="51">
        <v>86.48</v>
      </c>
      <c r="C734" s="51">
        <v>10.16</v>
      </c>
      <c r="D734" s="51">
        <v>3.36</v>
      </c>
      <c r="E734" s="3" t="s">
        <v>922</v>
      </c>
    </row>
    <row r="735" spans="1:5" x14ac:dyDescent="0.2">
      <c r="A735" s="3" t="s">
        <v>923</v>
      </c>
      <c r="B735" s="13">
        <v>61.38</v>
      </c>
      <c r="C735" s="13">
        <v>21.99</v>
      </c>
      <c r="D735" s="13">
        <v>16.63</v>
      </c>
      <c r="E735" s="3" t="s">
        <v>924</v>
      </c>
    </row>
    <row r="736" spans="1:5" x14ac:dyDescent="0.2">
      <c r="A736" s="3" t="s">
        <v>186</v>
      </c>
      <c r="B736" s="13">
        <v>80.87</v>
      </c>
      <c r="C736" s="13">
        <v>16.93</v>
      </c>
      <c r="D736" s="13">
        <v>2.2000000000000002</v>
      </c>
      <c r="E736" s="3" t="s">
        <v>925</v>
      </c>
    </row>
    <row r="737" spans="1:5" x14ac:dyDescent="0.2">
      <c r="A737" s="3" t="s">
        <v>926</v>
      </c>
      <c r="B737" s="13">
        <v>76.177899852102257</v>
      </c>
      <c r="C737" s="13">
        <v>13.62772026199028</v>
      </c>
      <c r="D737" s="13">
        <v>10.194379885907457</v>
      </c>
      <c r="E737" s="3" t="s">
        <v>927</v>
      </c>
    </row>
    <row r="738" spans="1:5" x14ac:dyDescent="0.2">
      <c r="A738" s="3" t="s">
        <v>87</v>
      </c>
      <c r="B738" s="13">
        <v>70.400000000000006</v>
      </c>
      <c r="C738" s="13">
        <v>23.6</v>
      </c>
      <c r="D738" s="13">
        <v>6</v>
      </c>
      <c r="E738" s="3" t="s">
        <v>627</v>
      </c>
    </row>
    <row r="739" spans="1:5" x14ac:dyDescent="0.2">
      <c r="A739" s="3" t="s">
        <v>932</v>
      </c>
      <c r="B739" s="13">
        <v>77</v>
      </c>
      <c r="C739" s="13">
        <v>15.8</v>
      </c>
      <c r="D739" s="13">
        <v>7.2</v>
      </c>
      <c r="E739" s="3" t="s">
        <v>562</v>
      </c>
    </row>
    <row r="740" spans="1:5" x14ac:dyDescent="0.2">
      <c r="A740" s="3" t="s">
        <v>933</v>
      </c>
      <c r="B740" s="13">
        <v>79</v>
      </c>
      <c r="C740" s="13">
        <v>7.17</v>
      </c>
      <c r="D740" s="13">
        <v>13.3</v>
      </c>
      <c r="E740" s="11" t="s">
        <v>936</v>
      </c>
    </row>
    <row r="741" spans="1:5" x14ac:dyDescent="0.2">
      <c r="A741" s="3" t="s">
        <v>934</v>
      </c>
      <c r="B741" s="13">
        <v>72.03</v>
      </c>
      <c r="C741" s="13">
        <v>8.27</v>
      </c>
      <c r="D741" s="13">
        <v>19.7</v>
      </c>
      <c r="E741" s="11" t="s">
        <v>936</v>
      </c>
    </row>
    <row r="742" spans="1:5" x14ac:dyDescent="0.2">
      <c r="A742" s="3" t="s">
        <v>935</v>
      </c>
      <c r="B742" s="13">
        <v>77</v>
      </c>
      <c r="C742" s="13">
        <v>15.8</v>
      </c>
      <c r="D742" s="13">
        <v>7.2</v>
      </c>
      <c r="E742" s="11" t="s">
        <v>936</v>
      </c>
    </row>
    <row r="743" spans="1:5" x14ac:dyDescent="0.2">
      <c r="A743" s="3" t="s">
        <v>635</v>
      </c>
      <c r="B743" s="13">
        <v>77.09</v>
      </c>
      <c r="C743" s="13">
        <v>16.8</v>
      </c>
      <c r="D743" s="13">
        <v>6.11</v>
      </c>
      <c r="E743" s="3" t="s">
        <v>533</v>
      </c>
    </row>
    <row r="744" spans="1:5" x14ac:dyDescent="0.2">
      <c r="A744" s="3" t="s">
        <v>635</v>
      </c>
      <c r="B744" s="13">
        <v>81.45</v>
      </c>
      <c r="C744" s="13">
        <v>15.1</v>
      </c>
      <c r="D744" s="13">
        <v>3.45</v>
      </c>
      <c r="E744" s="3" t="s">
        <v>533</v>
      </c>
    </row>
    <row r="745" spans="1:5" x14ac:dyDescent="0.2">
      <c r="A745" s="3" t="s">
        <v>194</v>
      </c>
      <c r="B745" s="13">
        <v>79.599999999999994</v>
      </c>
      <c r="C745" s="13">
        <v>15.9</v>
      </c>
      <c r="D745" s="13">
        <v>4.09</v>
      </c>
      <c r="E745" s="11" t="s">
        <v>937</v>
      </c>
    </row>
    <row r="746" spans="1:5" x14ac:dyDescent="0.2">
      <c r="A746" s="3" t="s">
        <v>635</v>
      </c>
      <c r="B746" s="13">
        <v>76.8</v>
      </c>
      <c r="C746" s="13">
        <v>16.8</v>
      </c>
      <c r="D746" s="13">
        <v>6.45</v>
      </c>
      <c r="E746" s="11" t="s">
        <v>937</v>
      </c>
    </row>
    <row r="747" spans="1:5" x14ac:dyDescent="0.2">
      <c r="A747" s="3" t="s">
        <v>941</v>
      </c>
      <c r="B747" s="13">
        <v>78.849999999999994</v>
      </c>
      <c r="C747" s="13">
        <v>18.63</v>
      </c>
      <c r="D747" s="13">
        <v>2.52</v>
      </c>
      <c r="E747" s="11" t="s">
        <v>940</v>
      </c>
    </row>
    <row r="748" spans="1:5" x14ac:dyDescent="0.2">
      <c r="A748" s="3" t="s">
        <v>942</v>
      </c>
      <c r="B748" s="13">
        <v>78.44</v>
      </c>
      <c r="C748" s="13">
        <v>15.22</v>
      </c>
      <c r="D748" s="13">
        <v>4.01</v>
      </c>
      <c r="E748" s="11" t="s">
        <v>940</v>
      </c>
    </row>
    <row r="749" spans="1:5" x14ac:dyDescent="0.2">
      <c r="A749" s="3" t="s">
        <v>945</v>
      </c>
      <c r="B749" s="13">
        <v>64.900000000000006</v>
      </c>
      <c r="C749" s="13">
        <v>31.1</v>
      </c>
      <c r="D749" s="13">
        <v>3.9</v>
      </c>
      <c r="E749" s="11" t="s">
        <v>943</v>
      </c>
    </row>
    <row r="750" spans="1:5" x14ac:dyDescent="0.2">
      <c r="A750" s="3" t="s">
        <v>946</v>
      </c>
      <c r="B750" s="13">
        <v>83.78</v>
      </c>
      <c r="C750" s="13">
        <v>9.2200000000000006</v>
      </c>
      <c r="D750" s="13">
        <v>7.01</v>
      </c>
      <c r="E750" s="11" t="s">
        <v>944</v>
      </c>
    </row>
    <row r="751" spans="1:5" x14ac:dyDescent="0.2">
      <c r="A751" s="3" t="s">
        <v>947</v>
      </c>
      <c r="B751" s="13">
        <v>75.2</v>
      </c>
      <c r="C751" s="13">
        <v>18.91</v>
      </c>
      <c r="D751" s="13">
        <v>5.9</v>
      </c>
      <c r="E751" s="11" t="s">
        <v>944</v>
      </c>
    </row>
    <row r="752" spans="1:5" x14ac:dyDescent="0.2">
      <c r="A752" s="3" t="s">
        <v>948</v>
      </c>
      <c r="B752" s="13">
        <v>76.33</v>
      </c>
      <c r="C752" s="13">
        <v>19.600000000000001</v>
      </c>
      <c r="D752" s="13">
        <v>4.07</v>
      </c>
      <c r="E752" s="11" t="s">
        <v>950</v>
      </c>
    </row>
    <row r="753" spans="1:5" x14ac:dyDescent="0.2">
      <c r="A753" s="3" t="s">
        <v>948</v>
      </c>
      <c r="B753" s="13">
        <v>75.56</v>
      </c>
      <c r="C753" s="13">
        <v>20.75</v>
      </c>
      <c r="D753" s="13">
        <v>3.69</v>
      </c>
      <c r="E753" s="11" t="s">
        <v>950</v>
      </c>
    </row>
    <row r="754" spans="1:5" x14ac:dyDescent="0.2">
      <c r="A754" s="3" t="s">
        <v>948</v>
      </c>
      <c r="B754" s="13">
        <v>75.989999999999995</v>
      </c>
      <c r="C754" s="13">
        <v>20.149999999999999</v>
      </c>
      <c r="D754" s="13">
        <v>3.86</v>
      </c>
      <c r="E754" s="11" t="s">
        <v>950</v>
      </c>
    </row>
    <row r="755" spans="1:5" x14ac:dyDescent="0.2">
      <c r="A755" s="3" t="s">
        <v>949</v>
      </c>
      <c r="B755" s="13">
        <v>78.819999999999993</v>
      </c>
      <c r="C755" s="13">
        <v>14.68</v>
      </c>
      <c r="D755" s="13">
        <v>6.5</v>
      </c>
      <c r="E755" s="11" t="s">
        <v>950</v>
      </c>
    </row>
    <row r="756" spans="1:5" x14ac:dyDescent="0.2">
      <c r="A756" s="3" t="s">
        <v>949</v>
      </c>
      <c r="B756" s="13">
        <v>78.67</v>
      </c>
      <c r="C756" s="13">
        <v>17.329999999999998</v>
      </c>
      <c r="D756" s="13">
        <v>4.01</v>
      </c>
      <c r="E756" s="11" t="s">
        <v>950</v>
      </c>
    </row>
    <row r="757" spans="1:5" x14ac:dyDescent="0.2">
      <c r="A757" s="3" t="s">
        <v>610</v>
      </c>
      <c r="B757" s="13">
        <v>81.540000000000006</v>
      </c>
      <c r="C757" s="13">
        <v>16.12</v>
      </c>
      <c r="D757" s="13">
        <v>2.34</v>
      </c>
      <c r="E757" s="11" t="s">
        <v>611</v>
      </c>
    </row>
    <row r="758" spans="1:5" x14ac:dyDescent="0.2">
      <c r="A758" s="3" t="s">
        <v>966</v>
      </c>
      <c r="B758" s="13">
        <v>81.08</v>
      </c>
      <c r="C758" s="13">
        <v>16.23</v>
      </c>
      <c r="D758" s="13">
        <v>2.69</v>
      </c>
      <c r="E758" s="11" t="s">
        <v>967</v>
      </c>
    </row>
    <row r="759" spans="1:5" x14ac:dyDescent="0.2">
      <c r="A759" s="3" t="s">
        <v>968</v>
      </c>
      <c r="B759" s="13">
        <v>89.93</v>
      </c>
      <c r="C759" s="13">
        <v>3.24</v>
      </c>
      <c r="D759" s="13">
        <v>6.83</v>
      </c>
      <c r="E759" s="3" t="s">
        <v>969</v>
      </c>
    </row>
    <row r="760" spans="1:5" x14ac:dyDescent="0.2">
      <c r="A760" s="3" t="s">
        <v>973</v>
      </c>
      <c r="B760" s="13">
        <v>71.5</v>
      </c>
      <c r="C760" s="13">
        <v>1.4</v>
      </c>
      <c r="D760" s="13">
        <v>27.1</v>
      </c>
      <c r="E760" s="3" t="s">
        <v>974</v>
      </c>
    </row>
    <row r="761" spans="1:5" x14ac:dyDescent="0.2">
      <c r="A761" s="3" t="s">
        <v>87</v>
      </c>
      <c r="B761" s="13">
        <v>74.849999999999994</v>
      </c>
      <c r="C761" s="13">
        <v>16.97</v>
      </c>
      <c r="D761" s="13">
        <v>8.18</v>
      </c>
      <c r="E761" s="11" t="s">
        <v>977</v>
      </c>
    </row>
    <row r="762" spans="1:5" x14ac:dyDescent="0.2">
      <c r="A762" s="3" t="s">
        <v>563</v>
      </c>
      <c r="B762" s="13">
        <v>76.38</v>
      </c>
      <c r="C762" s="13">
        <v>18.2</v>
      </c>
      <c r="D762" s="13">
        <v>5.42</v>
      </c>
      <c r="E762" s="3" t="s">
        <v>985</v>
      </c>
    </row>
    <row r="763" spans="1:5" x14ac:dyDescent="0.2">
      <c r="A763" s="3" t="s">
        <v>555</v>
      </c>
      <c r="B763" s="13">
        <v>80.599999999999994</v>
      </c>
      <c r="C763" s="13">
        <v>12.12</v>
      </c>
      <c r="D763" s="13">
        <v>7.28</v>
      </c>
      <c r="E763" s="3" t="s">
        <v>985</v>
      </c>
    </row>
    <row r="764" spans="1:5" x14ac:dyDescent="0.2">
      <c r="A764" s="3" t="s">
        <v>983</v>
      </c>
      <c r="B764" s="13">
        <v>73.33</v>
      </c>
      <c r="C764" s="13">
        <v>22.2</v>
      </c>
      <c r="D764" s="13">
        <v>4.47</v>
      </c>
      <c r="E764" s="3" t="s">
        <v>985</v>
      </c>
    </row>
    <row r="765" spans="1:5" x14ac:dyDescent="0.2">
      <c r="A765" s="3" t="s">
        <v>984</v>
      </c>
      <c r="B765" s="13">
        <v>77.44</v>
      </c>
      <c r="C765" s="13">
        <v>19.829999999999998</v>
      </c>
      <c r="D765" s="13">
        <v>2.73</v>
      </c>
      <c r="E765" s="3" t="s">
        <v>985</v>
      </c>
    </row>
    <row r="766" spans="1:5" x14ac:dyDescent="0.2">
      <c r="A766" s="3" t="s">
        <v>748</v>
      </c>
      <c r="B766" s="13">
        <v>82.6</v>
      </c>
      <c r="C766" s="13">
        <v>12</v>
      </c>
      <c r="D766" s="13">
        <v>5.44</v>
      </c>
      <c r="E766" s="3" t="s">
        <v>991</v>
      </c>
    </row>
    <row r="767" spans="1:5" x14ac:dyDescent="0.2">
      <c r="A767" s="3" t="s">
        <v>986</v>
      </c>
      <c r="B767" s="13">
        <v>83.7</v>
      </c>
      <c r="C767" s="13">
        <v>13.94</v>
      </c>
      <c r="D767" s="13">
        <v>2.36</v>
      </c>
      <c r="E767" s="3" t="s">
        <v>991</v>
      </c>
    </row>
    <row r="768" spans="1:5" x14ac:dyDescent="0.2">
      <c r="A768" s="3" t="s">
        <v>987</v>
      </c>
      <c r="B768" s="13">
        <v>82.42</v>
      </c>
      <c r="C768" s="13">
        <v>15.08</v>
      </c>
      <c r="D768" s="13">
        <v>2.5</v>
      </c>
      <c r="E768" s="3" t="s">
        <v>991</v>
      </c>
    </row>
    <row r="769" spans="1:5" x14ac:dyDescent="0.2">
      <c r="A769" s="3" t="s">
        <v>988</v>
      </c>
      <c r="B769" s="13">
        <v>80.48</v>
      </c>
      <c r="C769" s="13">
        <v>16.64</v>
      </c>
      <c r="D769" s="13">
        <v>2.88</v>
      </c>
      <c r="E769" s="3" t="s">
        <v>992</v>
      </c>
    </row>
    <row r="770" spans="1:5" x14ac:dyDescent="0.2">
      <c r="A770" s="3" t="s">
        <v>761</v>
      </c>
      <c r="B770" s="13">
        <v>88.99</v>
      </c>
      <c r="C770" s="13">
        <v>4.67</v>
      </c>
      <c r="D770" s="13">
        <v>6.34</v>
      </c>
      <c r="E770" s="3" t="s">
        <v>332</v>
      </c>
    </row>
    <row r="771" spans="1:5" x14ac:dyDescent="0.2">
      <c r="A771" s="3" t="s">
        <v>989</v>
      </c>
      <c r="B771" s="13">
        <v>82.14</v>
      </c>
      <c r="C771" s="13">
        <v>15.55</v>
      </c>
      <c r="D771" s="13">
        <v>2.2999999999999998</v>
      </c>
      <c r="E771" s="3" t="s">
        <v>992</v>
      </c>
    </row>
    <row r="772" spans="1:5" x14ac:dyDescent="0.2">
      <c r="A772" s="3" t="s">
        <v>990</v>
      </c>
      <c r="B772" s="13">
        <v>91.9</v>
      </c>
      <c r="C772" s="13">
        <v>5.91</v>
      </c>
      <c r="D772" s="13">
        <v>2.19</v>
      </c>
      <c r="E772" s="3" t="s">
        <v>993</v>
      </c>
    </row>
    <row r="773" spans="1:5" x14ac:dyDescent="0.2">
      <c r="A773" s="3" t="s">
        <v>1001</v>
      </c>
      <c r="B773" s="13">
        <v>80.47</v>
      </c>
      <c r="C773" s="13">
        <v>16.16</v>
      </c>
      <c r="D773" s="13">
        <v>3.37</v>
      </c>
      <c r="E773" s="3" t="s">
        <v>1000</v>
      </c>
    </row>
    <row r="774" spans="1:5" x14ac:dyDescent="0.2">
      <c r="A774" s="3" t="s">
        <v>996</v>
      </c>
      <c r="B774" s="13">
        <v>77.930000000000007</v>
      </c>
      <c r="C774" s="13">
        <v>18.86</v>
      </c>
      <c r="D774" s="13">
        <v>3.22</v>
      </c>
      <c r="E774" s="3" t="s">
        <v>1000</v>
      </c>
    </row>
    <row r="775" spans="1:5" x14ac:dyDescent="0.2">
      <c r="A775" s="3" t="s">
        <v>997</v>
      </c>
      <c r="B775" s="13">
        <v>79.88</v>
      </c>
      <c r="C775" s="13">
        <v>17.75</v>
      </c>
      <c r="D775" s="13">
        <v>2.37</v>
      </c>
      <c r="E775" s="3" t="s">
        <v>1000</v>
      </c>
    </row>
    <row r="776" spans="1:5" x14ac:dyDescent="0.2">
      <c r="A776" s="3" t="s">
        <v>998</v>
      </c>
      <c r="B776" s="13">
        <v>89.67</v>
      </c>
      <c r="C776" s="13">
        <v>4.43</v>
      </c>
      <c r="D776" s="13">
        <v>5.9</v>
      </c>
      <c r="E776" s="3" t="s">
        <v>1000</v>
      </c>
    </row>
    <row r="777" spans="1:5" x14ac:dyDescent="0.2">
      <c r="A777" s="3" t="s">
        <v>999</v>
      </c>
      <c r="B777" s="13">
        <v>84.97</v>
      </c>
      <c r="C777" s="13">
        <v>8.6</v>
      </c>
      <c r="D777" s="13">
        <v>6.43</v>
      </c>
      <c r="E777" s="3" t="s">
        <v>1000</v>
      </c>
    </row>
    <row r="778" spans="1:5" x14ac:dyDescent="0.2">
      <c r="A778" s="3" t="s">
        <v>185</v>
      </c>
      <c r="B778" s="13">
        <v>83.19</v>
      </c>
      <c r="C778" s="13">
        <v>14.88</v>
      </c>
      <c r="D778" s="13">
        <v>1.93</v>
      </c>
      <c r="E778" s="3" t="s">
        <v>1000</v>
      </c>
    </row>
    <row r="779" spans="1:5" x14ac:dyDescent="0.2">
      <c r="A779" s="3" t="s">
        <v>100</v>
      </c>
      <c r="B779" s="13">
        <v>82.5</v>
      </c>
      <c r="C779" s="13">
        <v>12.84</v>
      </c>
      <c r="D779" s="13">
        <v>3.89</v>
      </c>
      <c r="E779" s="3" t="s">
        <v>1004</v>
      </c>
    </row>
    <row r="780" spans="1:5" x14ac:dyDescent="0.2">
      <c r="A780" s="3" t="s">
        <v>225</v>
      </c>
      <c r="B780" s="13">
        <v>83.18</v>
      </c>
      <c r="C780" s="13">
        <v>13.58</v>
      </c>
      <c r="D780" s="13">
        <v>2.58</v>
      </c>
      <c r="E780" s="3" t="s">
        <v>1004</v>
      </c>
    </row>
    <row r="781" spans="1:5" x14ac:dyDescent="0.2">
      <c r="A781" s="3" t="s">
        <v>87</v>
      </c>
      <c r="B781" s="13">
        <v>66.58</v>
      </c>
      <c r="C781" s="13">
        <v>26.65</v>
      </c>
      <c r="D781" s="13">
        <v>6.73</v>
      </c>
      <c r="E781" s="3" t="s">
        <v>1004</v>
      </c>
    </row>
    <row r="782" spans="1:5" x14ac:dyDescent="0.2">
      <c r="A782" s="3" t="s">
        <v>149</v>
      </c>
      <c r="B782" s="13">
        <v>73.62</v>
      </c>
      <c r="C782" s="13">
        <v>24.25</v>
      </c>
      <c r="D782" s="13">
        <v>2.13</v>
      </c>
      <c r="E782" s="3" t="s">
        <v>1005</v>
      </c>
    </row>
    <row r="783" spans="1:5" x14ac:dyDescent="0.2">
      <c r="A783" s="3" t="s">
        <v>107</v>
      </c>
      <c r="B783" s="13">
        <v>79.8</v>
      </c>
      <c r="C783" s="13">
        <v>20</v>
      </c>
      <c r="D783" s="13">
        <v>0.2</v>
      </c>
      <c r="E783" s="3" t="s">
        <v>1005</v>
      </c>
    </row>
    <row r="784" spans="1:5" x14ac:dyDescent="0.2">
      <c r="A784" s="3" t="s">
        <v>93</v>
      </c>
      <c r="B784" s="13">
        <v>72.8</v>
      </c>
      <c r="C784" s="13">
        <v>20.59</v>
      </c>
      <c r="D784" s="13">
        <v>6.61</v>
      </c>
      <c r="E784" s="3" t="s">
        <v>1005</v>
      </c>
    </row>
    <row r="785" spans="1:5" x14ac:dyDescent="0.2">
      <c r="A785" s="3" t="s">
        <v>39</v>
      </c>
      <c r="B785" s="13">
        <v>78.92</v>
      </c>
      <c r="C785" s="13">
        <v>15.81</v>
      </c>
      <c r="D785" s="13">
        <v>5.27</v>
      </c>
      <c r="E785" s="3" t="s">
        <v>1006</v>
      </c>
    </row>
    <row r="786" spans="1:5" x14ac:dyDescent="0.2">
      <c r="A786" s="3" t="s">
        <v>194</v>
      </c>
      <c r="B786" s="13">
        <v>65.47</v>
      </c>
      <c r="C786" s="13">
        <v>15.86</v>
      </c>
      <c r="D786" s="13">
        <v>18.670000000000002</v>
      </c>
      <c r="E786" s="3" t="s">
        <v>1006</v>
      </c>
    </row>
    <row r="787" spans="1:5" x14ac:dyDescent="0.2">
      <c r="A787" s="3" t="s">
        <v>213</v>
      </c>
      <c r="B787" s="13">
        <v>76.69</v>
      </c>
      <c r="C787" s="13">
        <v>14.34</v>
      </c>
      <c r="D787" s="13">
        <v>8.9700000000000006</v>
      </c>
      <c r="E787" s="3" t="s">
        <v>1006</v>
      </c>
    </row>
    <row r="788" spans="1:5" x14ac:dyDescent="0.2">
      <c r="A788" s="3" t="s">
        <v>229</v>
      </c>
      <c r="B788" s="13">
        <v>82.22</v>
      </c>
      <c r="C788" s="13">
        <v>16.07</v>
      </c>
      <c r="D788" s="13">
        <v>1.71</v>
      </c>
      <c r="E788" s="3" t="s">
        <v>1006</v>
      </c>
    </row>
    <row r="789" spans="1:5" x14ac:dyDescent="0.2">
      <c r="A789" s="3" t="s">
        <v>121</v>
      </c>
      <c r="B789" s="13">
        <v>84.81</v>
      </c>
      <c r="C789" s="13">
        <v>12.49</v>
      </c>
      <c r="D789" s="13">
        <v>2.7</v>
      </c>
      <c r="E789" s="3" t="s">
        <v>1006</v>
      </c>
    </row>
    <row r="790" spans="1:5" x14ac:dyDescent="0.2">
      <c r="A790" s="3" t="s">
        <v>40</v>
      </c>
      <c r="B790" s="13">
        <v>73.8</v>
      </c>
      <c r="C790" s="13">
        <v>20.07</v>
      </c>
      <c r="D790" s="13">
        <v>6.13</v>
      </c>
      <c r="E790" s="3" t="s">
        <v>1006</v>
      </c>
    </row>
    <row r="791" spans="1:5" x14ac:dyDescent="0.2">
      <c r="A791" s="3" t="s">
        <v>173</v>
      </c>
      <c r="B791" s="13">
        <v>72.400000000000006</v>
      </c>
      <c r="C791" s="13">
        <v>21.65</v>
      </c>
      <c r="D791" s="13">
        <v>5.95</v>
      </c>
      <c r="E791" s="3" t="s">
        <v>1007</v>
      </c>
    </row>
    <row r="792" spans="1:5" x14ac:dyDescent="0.2">
      <c r="A792" s="3" t="s">
        <v>88</v>
      </c>
      <c r="B792" s="13">
        <v>73.150000000000006</v>
      </c>
      <c r="C792" s="13">
        <v>19.190000000000001</v>
      </c>
      <c r="D792" s="13">
        <v>7.65</v>
      </c>
      <c r="E792" s="3" t="s">
        <v>1007</v>
      </c>
    </row>
    <row r="793" spans="1:5" x14ac:dyDescent="0.2">
      <c r="A793" s="3" t="s">
        <v>189</v>
      </c>
      <c r="B793" s="13">
        <v>76.540000000000006</v>
      </c>
      <c r="C793" s="13">
        <v>17.809999999999999</v>
      </c>
      <c r="D793" s="13">
        <v>4.6500000000000004</v>
      </c>
      <c r="E793" s="3" t="s">
        <v>1007</v>
      </c>
    </row>
    <row r="794" spans="1:5" x14ac:dyDescent="0.2">
      <c r="A794" s="3" t="s">
        <v>159</v>
      </c>
      <c r="B794" s="13">
        <v>77.28</v>
      </c>
      <c r="C794" s="13">
        <v>17.59</v>
      </c>
      <c r="D794" s="13">
        <v>5.14</v>
      </c>
      <c r="E794" s="3" t="s">
        <v>1007</v>
      </c>
    </row>
    <row r="795" spans="1:5" x14ac:dyDescent="0.2">
      <c r="A795" s="3" t="s">
        <v>1002</v>
      </c>
      <c r="B795" s="13">
        <v>64.709999999999994</v>
      </c>
      <c r="C795" s="13">
        <v>20.86</v>
      </c>
      <c r="D795" s="13">
        <v>14.44</v>
      </c>
      <c r="E795" s="3" t="s">
        <v>1007</v>
      </c>
    </row>
    <row r="796" spans="1:5" x14ac:dyDescent="0.2">
      <c r="A796" s="3" t="s">
        <v>60</v>
      </c>
      <c r="B796" s="13">
        <v>69.36</v>
      </c>
      <c r="C796" s="13">
        <v>18.14</v>
      </c>
      <c r="D796" s="13">
        <v>12.49</v>
      </c>
      <c r="E796" s="3" t="s">
        <v>1007</v>
      </c>
    </row>
    <row r="797" spans="1:5" x14ac:dyDescent="0.2">
      <c r="A797" s="3" t="s">
        <v>1003</v>
      </c>
      <c r="B797" s="13">
        <v>82</v>
      </c>
      <c r="C797" s="13">
        <v>16.28</v>
      </c>
      <c r="D797" s="13">
        <v>1.72</v>
      </c>
      <c r="E797" s="3" t="s">
        <v>1006</v>
      </c>
    </row>
    <row r="798" spans="1:5" x14ac:dyDescent="0.2">
      <c r="A798" s="3" t="s">
        <v>181</v>
      </c>
      <c r="B798" s="13">
        <v>81.64</v>
      </c>
      <c r="C798" s="13">
        <v>16.95</v>
      </c>
      <c r="D798" s="13">
        <v>1.41</v>
      </c>
      <c r="E798" s="3" t="s">
        <v>1006</v>
      </c>
    </row>
    <row r="799" spans="1:5" x14ac:dyDescent="0.2">
      <c r="A799" s="3" t="s">
        <v>675</v>
      </c>
      <c r="B799" s="13">
        <v>76</v>
      </c>
      <c r="C799" s="13">
        <v>20.71</v>
      </c>
      <c r="D799" s="13">
        <v>3.29</v>
      </c>
      <c r="E799" s="3" t="s">
        <v>1006</v>
      </c>
    </row>
    <row r="800" spans="1:5" x14ac:dyDescent="0.2">
      <c r="A800" s="3" t="s">
        <v>312</v>
      </c>
      <c r="B800" s="13">
        <v>77.97</v>
      </c>
      <c r="C800" s="13">
        <v>15.69</v>
      </c>
      <c r="D800" s="13">
        <v>6.34</v>
      </c>
      <c r="E800" s="3" t="s">
        <v>1008</v>
      </c>
    </row>
    <row r="801" spans="1:5" x14ac:dyDescent="0.2">
      <c r="A801" s="3" t="s">
        <v>1009</v>
      </c>
      <c r="B801" s="13">
        <v>81.27</v>
      </c>
      <c r="C801" s="13">
        <v>5.17</v>
      </c>
      <c r="D801" s="13">
        <v>13.57</v>
      </c>
      <c r="E801" s="3" t="s">
        <v>1010</v>
      </c>
    </row>
    <row r="802" spans="1:5" x14ac:dyDescent="0.2">
      <c r="A802" s="3" t="s">
        <v>1016</v>
      </c>
      <c r="B802" s="13">
        <v>87.06</v>
      </c>
      <c r="C802" s="13">
        <v>12.53</v>
      </c>
      <c r="D802" s="13">
        <v>0.42</v>
      </c>
      <c r="E802" s="3" t="s">
        <v>1017</v>
      </c>
    </row>
    <row r="803" spans="1:5" x14ac:dyDescent="0.2">
      <c r="A803" s="3" t="s">
        <v>740</v>
      </c>
      <c r="B803" s="13">
        <v>80.62</v>
      </c>
      <c r="C803" s="13">
        <v>17.71</v>
      </c>
      <c r="D803" s="13">
        <v>1.67</v>
      </c>
      <c r="E803" s="3" t="s">
        <v>1018</v>
      </c>
    </row>
    <row r="804" spans="1:5" x14ac:dyDescent="0.2">
      <c r="A804" s="3" t="s">
        <v>66</v>
      </c>
      <c r="B804" s="13">
        <v>80.290000000000006</v>
      </c>
      <c r="C804" s="13">
        <v>16.13</v>
      </c>
      <c r="D804" s="13">
        <v>3.58</v>
      </c>
      <c r="E804" s="3" t="s">
        <v>1018</v>
      </c>
    </row>
    <row r="805" spans="1:5" x14ac:dyDescent="0.2">
      <c r="A805" s="3" t="s">
        <v>1019</v>
      </c>
      <c r="B805" s="13">
        <v>84.69</v>
      </c>
      <c r="C805" s="13">
        <v>15.21</v>
      </c>
      <c r="D805" s="13">
        <v>0.1</v>
      </c>
      <c r="E805" s="3" t="s">
        <v>1025</v>
      </c>
    </row>
    <row r="806" spans="1:5" x14ac:dyDescent="0.2">
      <c r="A806" s="3" t="s">
        <v>920</v>
      </c>
      <c r="B806" s="13">
        <v>81.36</v>
      </c>
      <c r="C806" s="13">
        <v>17.53</v>
      </c>
      <c r="D806" s="13">
        <v>1.1100000000000001</v>
      </c>
      <c r="E806" s="3" t="s">
        <v>1025</v>
      </c>
    </row>
    <row r="807" spans="1:5" x14ac:dyDescent="0.2">
      <c r="A807" s="3" t="s">
        <v>462</v>
      </c>
      <c r="B807" s="13">
        <v>82.05</v>
      </c>
      <c r="C807" s="13">
        <v>16.43</v>
      </c>
      <c r="D807" s="13">
        <v>1.52</v>
      </c>
      <c r="E807" s="3" t="s">
        <v>1025</v>
      </c>
    </row>
    <row r="808" spans="1:5" x14ac:dyDescent="0.2">
      <c r="A808" s="3" t="s">
        <v>1020</v>
      </c>
      <c r="B808" s="13">
        <v>78.69</v>
      </c>
      <c r="C808" s="13">
        <v>16.329999999999998</v>
      </c>
      <c r="D808" s="13">
        <v>4.9800000000000004</v>
      </c>
      <c r="E808" s="3" t="s">
        <v>1025</v>
      </c>
    </row>
    <row r="809" spans="1:5" x14ac:dyDescent="0.2">
      <c r="A809" s="3" t="s">
        <v>1021</v>
      </c>
      <c r="B809" s="13">
        <v>74.64</v>
      </c>
      <c r="C809" s="13">
        <v>18.53</v>
      </c>
      <c r="D809" s="13">
        <v>6.83</v>
      </c>
      <c r="E809" s="3" t="s">
        <v>1025</v>
      </c>
    </row>
    <row r="810" spans="1:5" x14ac:dyDescent="0.2">
      <c r="A810" s="3" t="s">
        <v>1022</v>
      </c>
      <c r="B810" s="13">
        <v>74</v>
      </c>
      <c r="C810" s="13">
        <v>13.2</v>
      </c>
      <c r="D810" s="13">
        <v>12.8</v>
      </c>
      <c r="E810" s="3" t="s">
        <v>1025</v>
      </c>
    </row>
    <row r="811" spans="1:5" x14ac:dyDescent="0.2">
      <c r="A811" s="3" t="s">
        <v>1024</v>
      </c>
      <c r="B811" s="13">
        <v>78.05</v>
      </c>
      <c r="C811" s="13">
        <v>17.510000000000002</v>
      </c>
      <c r="D811" s="13">
        <v>4.4400000000000004</v>
      </c>
      <c r="E811" s="3" t="s">
        <v>1025</v>
      </c>
    </row>
    <row r="812" spans="1:5" x14ac:dyDescent="0.2">
      <c r="A812" s="3" t="s">
        <v>1023</v>
      </c>
      <c r="B812" s="13">
        <v>81.94</v>
      </c>
      <c r="C812" s="13">
        <v>15.71</v>
      </c>
      <c r="D812" s="13">
        <v>2.35</v>
      </c>
      <c r="E812" s="3" t="s">
        <v>1025</v>
      </c>
    </row>
    <row r="813" spans="1:5" x14ac:dyDescent="0.2">
      <c r="A813" s="3" t="s">
        <v>684</v>
      </c>
      <c r="B813" s="13">
        <v>69.58</v>
      </c>
      <c r="C813" s="13">
        <v>20.59</v>
      </c>
      <c r="D813" s="13">
        <v>9.83</v>
      </c>
      <c r="E813" s="3" t="s">
        <v>1025</v>
      </c>
    </row>
    <row r="814" spans="1:5" x14ac:dyDescent="0.2">
      <c r="A814" s="3" t="s">
        <v>194</v>
      </c>
      <c r="B814" s="13">
        <v>72.22</v>
      </c>
      <c r="C814" s="13">
        <v>12.56</v>
      </c>
      <c r="D814" s="13">
        <v>15.22</v>
      </c>
      <c r="E814" s="3" t="s">
        <v>332</v>
      </c>
    </row>
    <row r="815" spans="1:5" x14ac:dyDescent="0.2">
      <c r="A815" s="3" t="s">
        <v>193</v>
      </c>
      <c r="B815" s="13">
        <v>70.95</v>
      </c>
      <c r="C815" s="13">
        <v>9.76</v>
      </c>
      <c r="D815" s="13">
        <v>19.29</v>
      </c>
      <c r="E815" s="3" t="s">
        <v>332</v>
      </c>
    </row>
    <row r="816" spans="1:5" x14ac:dyDescent="0.2">
      <c r="A816" s="3" t="s">
        <v>94</v>
      </c>
      <c r="B816" s="13">
        <v>77.94</v>
      </c>
      <c r="C816" s="13">
        <v>18.22</v>
      </c>
      <c r="D816" s="13">
        <v>3.84</v>
      </c>
      <c r="E816" s="3" t="s">
        <v>332</v>
      </c>
    </row>
    <row r="817" spans="1:5" x14ac:dyDescent="0.2">
      <c r="A817" s="3" t="s">
        <v>228</v>
      </c>
      <c r="B817" s="13">
        <v>70.47</v>
      </c>
      <c r="C817" s="13">
        <v>17.79</v>
      </c>
      <c r="D817" s="13">
        <v>11.74</v>
      </c>
      <c r="E817" s="3" t="s">
        <v>332</v>
      </c>
    </row>
    <row r="818" spans="1:5" x14ac:dyDescent="0.2">
      <c r="A818" s="3" t="s">
        <v>208</v>
      </c>
      <c r="B818" s="13">
        <v>84.44</v>
      </c>
      <c r="C818" s="13">
        <v>10.67</v>
      </c>
      <c r="D818" s="13">
        <v>4.8899999999999997</v>
      </c>
      <c r="E818" s="3" t="s">
        <v>332</v>
      </c>
    </row>
    <row r="819" spans="1:5" x14ac:dyDescent="0.2">
      <c r="A819" s="3" t="s">
        <v>87</v>
      </c>
      <c r="B819" s="13">
        <v>79.349999999999994</v>
      </c>
      <c r="C819" s="13">
        <v>8.59</v>
      </c>
      <c r="D819" s="13">
        <v>12.07</v>
      </c>
      <c r="E819" s="3" t="s">
        <v>332</v>
      </c>
    </row>
    <row r="820" spans="1:5" x14ac:dyDescent="0.2">
      <c r="A820" s="3" t="s">
        <v>772</v>
      </c>
      <c r="B820" s="13">
        <v>72.290000000000006</v>
      </c>
      <c r="C820" s="13">
        <v>18.07</v>
      </c>
      <c r="D820" s="13">
        <v>9.64</v>
      </c>
      <c r="E820" s="3" t="s">
        <v>332</v>
      </c>
    </row>
    <row r="821" spans="1:5" x14ac:dyDescent="0.2">
      <c r="A821" s="3" t="s">
        <v>330</v>
      </c>
      <c r="B821" s="13">
        <v>77.61</v>
      </c>
      <c r="C821" s="13">
        <v>13.64</v>
      </c>
      <c r="D821" s="13">
        <v>8.76</v>
      </c>
      <c r="E821" s="3" t="s">
        <v>332</v>
      </c>
    </row>
    <row r="822" spans="1:5" x14ac:dyDescent="0.2">
      <c r="A822" s="3" t="s">
        <v>331</v>
      </c>
      <c r="B822" s="13">
        <v>77.599999999999994</v>
      </c>
      <c r="C822" s="13">
        <v>16.829999999999998</v>
      </c>
      <c r="D822" s="13">
        <v>5.57</v>
      </c>
      <c r="E822" s="3" t="s">
        <v>332</v>
      </c>
    </row>
    <row r="823" spans="1:5" x14ac:dyDescent="0.2">
      <c r="A823" s="3" t="s">
        <v>761</v>
      </c>
      <c r="B823" s="13">
        <v>88.99</v>
      </c>
      <c r="C823" s="13">
        <v>4.67</v>
      </c>
      <c r="D823" s="13">
        <v>6.34</v>
      </c>
      <c r="E823" s="3" t="s">
        <v>332</v>
      </c>
    </row>
    <row r="824" spans="1:5" x14ac:dyDescent="0.2">
      <c r="A824" s="3" t="s">
        <v>1026</v>
      </c>
      <c r="B824" s="13">
        <v>85.17</v>
      </c>
      <c r="C824" s="13">
        <v>12.85</v>
      </c>
      <c r="D824" s="13">
        <v>1.98</v>
      </c>
      <c r="E824" s="3" t="s">
        <v>1027</v>
      </c>
    </row>
    <row r="825" spans="1:5" x14ac:dyDescent="0.2">
      <c r="A825" s="3" t="s">
        <v>1029</v>
      </c>
      <c r="B825" s="13">
        <v>67.59</v>
      </c>
      <c r="C825" s="13">
        <v>24.59</v>
      </c>
      <c r="D825" s="13">
        <v>7.83</v>
      </c>
      <c r="E825" s="3" t="s">
        <v>1028</v>
      </c>
    </row>
    <row r="826" spans="1:5" x14ac:dyDescent="0.2">
      <c r="A826" s="3" t="s">
        <v>1030</v>
      </c>
      <c r="B826" s="13">
        <v>72.98</v>
      </c>
      <c r="C826" s="13">
        <v>17.510000000000002</v>
      </c>
      <c r="D826" s="13">
        <v>9.52</v>
      </c>
      <c r="E826" s="3" t="s">
        <v>1028</v>
      </c>
    </row>
    <row r="827" spans="1:5" x14ac:dyDescent="0.2">
      <c r="A827" s="3" t="s">
        <v>1031</v>
      </c>
      <c r="B827" s="13">
        <v>66.959999999999994</v>
      </c>
      <c r="C827" s="13">
        <v>27.7</v>
      </c>
      <c r="D827" s="13">
        <v>5.34</v>
      </c>
      <c r="E827" s="3" t="s">
        <v>1028</v>
      </c>
    </row>
    <row r="828" spans="1:5" x14ac:dyDescent="0.2">
      <c r="A828" s="3" t="s">
        <v>1032</v>
      </c>
      <c r="B828" s="13">
        <v>83.98</v>
      </c>
      <c r="C828" s="13">
        <v>11.08</v>
      </c>
      <c r="D828" s="13">
        <v>4.95</v>
      </c>
      <c r="E828" s="3" t="s">
        <v>1028</v>
      </c>
    </row>
    <row r="829" spans="1:5" x14ac:dyDescent="0.2">
      <c r="A829" s="3" t="s">
        <v>1033</v>
      </c>
      <c r="B829" s="13">
        <v>86.44</v>
      </c>
      <c r="C829" s="13">
        <v>9.32</v>
      </c>
      <c r="D829" s="13">
        <v>4.24</v>
      </c>
      <c r="E829" s="3" t="s">
        <v>1028</v>
      </c>
    </row>
    <row r="830" spans="1:5" x14ac:dyDescent="0.2">
      <c r="A830" s="3" t="s">
        <v>1034</v>
      </c>
      <c r="B830" s="13">
        <v>77.92</v>
      </c>
      <c r="C830" s="13">
        <v>16.39</v>
      </c>
      <c r="D830" s="13">
        <v>5.68</v>
      </c>
      <c r="E830" s="3" t="s">
        <v>1028</v>
      </c>
    </row>
    <row r="831" spans="1:5" x14ac:dyDescent="0.2">
      <c r="A831" s="3" t="s">
        <v>1035</v>
      </c>
      <c r="B831" s="13">
        <v>97.25</v>
      </c>
      <c r="C831" s="13">
        <v>1.17</v>
      </c>
      <c r="D831" s="13">
        <v>1.58</v>
      </c>
      <c r="E831" s="3" t="s">
        <v>1036</v>
      </c>
    </row>
    <row r="832" spans="1:5" x14ac:dyDescent="0.2">
      <c r="A832" s="3" t="s">
        <v>1038</v>
      </c>
      <c r="B832" s="13">
        <v>76.599999999999994</v>
      </c>
      <c r="C832" s="13">
        <v>19.2</v>
      </c>
      <c r="D832" s="13">
        <v>4.2</v>
      </c>
      <c r="E832" s="3" t="s">
        <v>1037</v>
      </c>
    </row>
    <row r="833" spans="1:5" x14ac:dyDescent="0.2">
      <c r="A833" s="3" t="s">
        <v>1039</v>
      </c>
      <c r="B833" s="13">
        <v>77.400000000000006</v>
      </c>
      <c r="C833" s="13">
        <v>20</v>
      </c>
      <c r="D833" s="13">
        <v>2.6</v>
      </c>
      <c r="E833" s="3" t="s">
        <v>1037</v>
      </c>
    </row>
    <row r="834" spans="1:5" x14ac:dyDescent="0.2">
      <c r="A834" s="3" t="s">
        <v>1040</v>
      </c>
      <c r="B834" s="13">
        <v>73.7</v>
      </c>
      <c r="C834" s="13">
        <v>18.5</v>
      </c>
      <c r="D834" s="13">
        <v>7.8</v>
      </c>
      <c r="E834" s="3" t="s">
        <v>1037</v>
      </c>
    </row>
    <row r="835" spans="1:5" x14ac:dyDescent="0.2">
      <c r="A835" s="3" t="s">
        <v>1041</v>
      </c>
      <c r="B835" s="13">
        <v>78.5</v>
      </c>
      <c r="C835" s="13">
        <v>19.399999999999999</v>
      </c>
      <c r="D835" s="13">
        <v>2.1</v>
      </c>
      <c r="E835" s="3" t="s">
        <v>1037</v>
      </c>
    </row>
    <row r="836" spans="1:5" x14ac:dyDescent="0.2">
      <c r="A836" s="3" t="s">
        <v>1042</v>
      </c>
      <c r="B836" s="13">
        <v>74.2</v>
      </c>
      <c r="C836" s="13">
        <v>20.7</v>
      </c>
      <c r="D836" s="13">
        <v>5.0999999999999996</v>
      </c>
      <c r="E836" s="3" t="s">
        <v>1037</v>
      </c>
    </row>
    <row r="837" spans="1:5" x14ac:dyDescent="0.2">
      <c r="A837" s="3" t="s">
        <v>1043</v>
      </c>
      <c r="B837" s="13">
        <v>73.099999999999994</v>
      </c>
      <c r="C837" s="13">
        <v>18.8</v>
      </c>
      <c r="D837" s="13">
        <v>8.1</v>
      </c>
      <c r="E837" s="3" t="s">
        <v>1037</v>
      </c>
    </row>
    <row r="838" spans="1:5" x14ac:dyDescent="0.2">
      <c r="A838" s="3" t="s">
        <v>102</v>
      </c>
      <c r="B838" s="13">
        <v>78</v>
      </c>
      <c r="C838" s="13">
        <v>17.2</v>
      </c>
      <c r="D838" s="13">
        <v>4.8</v>
      </c>
      <c r="E838" s="3" t="s">
        <v>1037</v>
      </c>
    </row>
    <row r="839" spans="1:5" x14ac:dyDescent="0.2">
      <c r="A839" s="3" t="s">
        <v>1044</v>
      </c>
      <c r="B839" s="13">
        <v>82</v>
      </c>
      <c r="C839" s="13">
        <v>17.5</v>
      </c>
      <c r="D839" s="13">
        <v>0.5</v>
      </c>
      <c r="E839" s="3" t="s">
        <v>1037</v>
      </c>
    </row>
    <row r="840" spans="1:5" x14ac:dyDescent="0.2">
      <c r="A840" s="3" t="s">
        <v>107</v>
      </c>
      <c r="B840" s="13">
        <v>79.900000000000006</v>
      </c>
      <c r="C840" s="13">
        <v>16.899999999999999</v>
      </c>
      <c r="D840" s="13">
        <v>3.2</v>
      </c>
      <c r="E840" s="3" t="s">
        <v>1037</v>
      </c>
    </row>
    <row r="841" spans="1:5" x14ac:dyDescent="0.2">
      <c r="A841" s="3" t="s">
        <v>1045</v>
      </c>
      <c r="B841" s="13">
        <v>72</v>
      </c>
      <c r="C841" s="13">
        <v>25.5</v>
      </c>
      <c r="D841" s="13">
        <v>2.5</v>
      </c>
      <c r="E841" s="3" t="s">
        <v>1037</v>
      </c>
    </row>
    <row r="842" spans="1:5" x14ac:dyDescent="0.2">
      <c r="A842" s="3" t="s">
        <v>1046</v>
      </c>
      <c r="B842" s="13">
        <v>69.7</v>
      </c>
      <c r="C842" s="13">
        <v>13.8</v>
      </c>
      <c r="D842" s="13">
        <v>16.5</v>
      </c>
      <c r="E842" s="3" t="s">
        <v>1037</v>
      </c>
    </row>
    <row r="843" spans="1:5" x14ac:dyDescent="0.2">
      <c r="A843" s="3" t="s">
        <v>1047</v>
      </c>
      <c r="B843" s="13">
        <v>76.599999999999994</v>
      </c>
      <c r="C843" s="13">
        <v>19.399999999999999</v>
      </c>
      <c r="D843" s="13">
        <v>4</v>
      </c>
      <c r="E843" s="3" t="s">
        <v>1037</v>
      </c>
    </row>
    <row r="844" spans="1:5" x14ac:dyDescent="0.2">
      <c r="A844" s="3" t="s">
        <v>1048</v>
      </c>
      <c r="B844" s="13">
        <v>86.3</v>
      </c>
      <c r="C844" s="13">
        <v>13.4</v>
      </c>
      <c r="D844" s="13">
        <v>0.3</v>
      </c>
      <c r="E844" s="3" t="s">
        <v>1037</v>
      </c>
    </row>
    <row r="845" spans="1:5" x14ac:dyDescent="0.2">
      <c r="A845" s="3" t="s">
        <v>141</v>
      </c>
      <c r="B845" s="13">
        <v>78.099999999999994</v>
      </c>
      <c r="C845" s="13">
        <v>21.4</v>
      </c>
      <c r="D845" s="13">
        <v>0.5</v>
      </c>
      <c r="E845" s="3" t="s">
        <v>1037</v>
      </c>
    </row>
    <row r="846" spans="1:5" x14ac:dyDescent="0.2">
      <c r="A846" s="3" t="s">
        <v>1049</v>
      </c>
      <c r="B846" s="13">
        <v>79.599999999999994</v>
      </c>
      <c r="C846" s="13">
        <v>17.2</v>
      </c>
      <c r="D846" s="13">
        <v>3.2</v>
      </c>
      <c r="E846" s="3" t="s">
        <v>1037</v>
      </c>
    </row>
    <row r="847" spans="1:5" x14ac:dyDescent="0.2">
      <c r="A847" s="3" t="s">
        <v>778</v>
      </c>
      <c r="B847" s="13">
        <v>73.7</v>
      </c>
      <c r="C847" s="13">
        <v>24.4</v>
      </c>
      <c r="D847" s="13">
        <v>1.9</v>
      </c>
      <c r="E847" s="3" t="s">
        <v>1037</v>
      </c>
    </row>
    <row r="848" spans="1:5" x14ac:dyDescent="0.2">
      <c r="A848" s="3" t="s">
        <v>173</v>
      </c>
      <c r="B848" s="13">
        <v>72.400000000000006</v>
      </c>
      <c r="C848" s="13">
        <v>21.6</v>
      </c>
      <c r="D848" s="13">
        <v>6</v>
      </c>
      <c r="E848" s="3" t="s">
        <v>1037</v>
      </c>
    </row>
    <row r="849" spans="1:5" x14ac:dyDescent="0.2">
      <c r="A849" s="3" t="s">
        <v>1050</v>
      </c>
      <c r="B849" s="13">
        <v>82.2</v>
      </c>
      <c r="C849" s="13">
        <v>15.1</v>
      </c>
      <c r="D849" s="13">
        <v>2.7</v>
      </c>
      <c r="E849" s="3" t="s">
        <v>1037</v>
      </c>
    </row>
    <row r="850" spans="1:5" x14ac:dyDescent="0.2">
      <c r="A850" s="3" t="s">
        <v>312</v>
      </c>
      <c r="B850" s="13">
        <v>83.1</v>
      </c>
      <c r="C850" s="13">
        <v>16.8</v>
      </c>
      <c r="D850" s="13">
        <v>0.1</v>
      </c>
      <c r="E850" s="3" t="s">
        <v>1037</v>
      </c>
    </row>
    <row r="851" spans="1:5" x14ac:dyDescent="0.2">
      <c r="A851" s="3" t="s">
        <v>1051</v>
      </c>
      <c r="B851" s="13">
        <v>85.6</v>
      </c>
      <c r="C851" s="13">
        <v>12.3</v>
      </c>
      <c r="D851" s="13">
        <v>2.1</v>
      </c>
      <c r="E851" s="3" t="s">
        <v>1037</v>
      </c>
    </row>
    <row r="852" spans="1:5" x14ac:dyDescent="0.2">
      <c r="A852" s="3" t="s">
        <v>1052</v>
      </c>
      <c r="B852" s="13">
        <v>80.3</v>
      </c>
      <c r="C852" s="13">
        <v>17.5</v>
      </c>
      <c r="D852" s="13">
        <v>2.2000000000000002</v>
      </c>
      <c r="E852" s="3" t="s">
        <v>1037</v>
      </c>
    </row>
    <row r="853" spans="1:5" x14ac:dyDescent="0.2">
      <c r="A853" s="3" t="s">
        <v>199</v>
      </c>
      <c r="B853" s="13">
        <v>84.6</v>
      </c>
      <c r="C853" s="13">
        <v>14.3</v>
      </c>
      <c r="D853" s="13">
        <v>1.1000000000000001</v>
      </c>
      <c r="E853" s="3" t="s">
        <v>1037</v>
      </c>
    </row>
    <row r="854" spans="1:5" x14ac:dyDescent="0.2">
      <c r="A854" s="3" t="s">
        <v>779</v>
      </c>
      <c r="B854" s="13">
        <v>73.400000000000006</v>
      </c>
      <c r="C854" s="13">
        <v>23.4</v>
      </c>
      <c r="D854" s="13">
        <v>3.2</v>
      </c>
      <c r="E854" s="3" t="s">
        <v>1037</v>
      </c>
    </row>
    <row r="855" spans="1:5" x14ac:dyDescent="0.2">
      <c r="A855" s="3" t="s">
        <v>789</v>
      </c>
      <c r="B855" s="13">
        <v>81.2</v>
      </c>
      <c r="C855" s="13">
        <v>18.3</v>
      </c>
      <c r="D855" s="13">
        <v>0.5</v>
      </c>
      <c r="E855" s="3" t="s">
        <v>1037</v>
      </c>
    </row>
    <row r="856" spans="1:5" x14ac:dyDescent="0.2">
      <c r="A856" s="3" t="s">
        <v>1053</v>
      </c>
      <c r="B856" s="13">
        <v>69.5</v>
      </c>
      <c r="C856" s="13">
        <v>26.3</v>
      </c>
      <c r="D856" s="13">
        <v>4.2</v>
      </c>
      <c r="E856" s="3" t="s">
        <v>1037</v>
      </c>
    </row>
    <row r="857" spans="1:5" x14ac:dyDescent="0.2">
      <c r="A857" s="3" t="s">
        <v>920</v>
      </c>
      <c r="B857" s="13">
        <v>82.5</v>
      </c>
      <c r="C857" s="13">
        <v>15.9</v>
      </c>
      <c r="D857" s="13">
        <v>1.6</v>
      </c>
      <c r="E857" s="3" t="s">
        <v>1037</v>
      </c>
    </row>
    <row r="858" spans="1:5" x14ac:dyDescent="0.2">
      <c r="A858" s="3" t="s">
        <v>1012</v>
      </c>
      <c r="B858" s="13">
        <v>84.1</v>
      </c>
      <c r="C858" s="13">
        <v>15.7</v>
      </c>
      <c r="D858" s="13">
        <v>0.2</v>
      </c>
      <c r="E858" s="3" t="s">
        <v>1037</v>
      </c>
    </row>
    <row r="859" spans="1:5" x14ac:dyDescent="0.2">
      <c r="A859" s="3" t="s">
        <v>1054</v>
      </c>
      <c r="B859" s="13">
        <v>78</v>
      </c>
      <c r="C859" s="13">
        <v>16.600000000000001</v>
      </c>
      <c r="D859" s="13">
        <v>5.4</v>
      </c>
      <c r="E859" s="3" t="s">
        <v>1037</v>
      </c>
    </row>
    <row r="860" spans="1:5" x14ac:dyDescent="0.2">
      <c r="A860" s="3" t="s">
        <v>1055</v>
      </c>
      <c r="B860" s="13">
        <v>80.2</v>
      </c>
      <c r="C860" s="13">
        <v>16.399999999999999</v>
      </c>
      <c r="D860" s="13">
        <v>3.4</v>
      </c>
      <c r="E860" s="3" t="s">
        <v>1037</v>
      </c>
    </row>
    <row r="861" spans="1:5" x14ac:dyDescent="0.2">
      <c r="A861" s="3" t="s">
        <v>1056</v>
      </c>
      <c r="B861" s="13">
        <v>81.599999999999994</v>
      </c>
      <c r="C861" s="13">
        <v>17.5</v>
      </c>
      <c r="D861" s="13">
        <v>0.9</v>
      </c>
      <c r="E861" s="3" t="s">
        <v>1037</v>
      </c>
    </row>
    <row r="862" spans="1:5" x14ac:dyDescent="0.2">
      <c r="A862" s="3" t="s">
        <v>1057</v>
      </c>
      <c r="B862" s="13">
        <v>73.599999999999994</v>
      </c>
      <c r="C862" s="13">
        <v>16.600000000000001</v>
      </c>
      <c r="D862" s="13">
        <v>9.8000000000000007</v>
      </c>
      <c r="E862" s="3" t="s">
        <v>1037</v>
      </c>
    </row>
    <row r="863" spans="1:5" x14ac:dyDescent="0.2">
      <c r="A863" s="3" t="s">
        <v>1058</v>
      </c>
      <c r="B863" s="13">
        <v>81.599999999999994</v>
      </c>
      <c r="C863" s="13">
        <v>13.7</v>
      </c>
      <c r="D863" s="13">
        <v>4.7</v>
      </c>
      <c r="E863" s="3" t="s">
        <v>1037</v>
      </c>
    </row>
    <row r="864" spans="1:5" x14ac:dyDescent="0.2">
      <c r="A864" s="3" t="s">
        <v>1059</v>
      </c>
      <c r="B864" s="13">
        <v>79.400000000000006</v>
      </c>
      <c r="C864" s="13">
        <v>17</v>
      </c>
      <c r="D864" s="13">
        <v>3.6</v>
      </c>
      <c r="E864" s="3" t="s">
        <v>1037</v>
      </c>
    </row>
    <row r="865" spans="1:5" x14ac:dyDescent="0.2">
      <c r="A865" s="3" t="s">
        <v>649</v>
      </c>
      <c r="B865" s="13">
        <v>81.2</v>
      </c>
      <c r="C865" s="13">
        <v>15.8</v>
      </c>
      <c r="D865" s="13">
        <v>3</v>
      </c>
      <c r="E865" s="3" t="s">
        <v>1037</v>
      </c>
    </row>
    <row r="866" spans="1:5" x14ac:dyDescent="0.2">
      <c r="A866" s="3" t="s">
        <v>192</v>
      </c>
      <c r="B866" s="13">
        <v>73.400000000000006</v>
      </c>
      <c r="C866" s="13">
        <v>17.7</v>
      </c>
      <c r="D866" s="13">
        <v>8.9</v>
      </c>
      <c r="E866" s="3" t="s">
        <v>1037</v>
      </c>
    </row>
    <row r="867" spans="1:5" x14ac:dyDescent="0.2">
      <c r="A867" s="3" t="s">
        <v>1060</v>
      </c>
      <c r="B867" s="13">
        <v>81.599999999999994</v>
      </c>
      <c r="C867" s="13">
        <v>14.2</v>
      </c>
      <c r="D867" s="13">
        <v>4.2</v>
      </c>
      <c r="E867" s="3" t="s">
        <v>1037</v>
      </c>
    </row>
    <row r="868" spans="1:5" x14ac:dyDescent="0.2">
      <c r="A868" s="3" t="s">
        <v>1061</v>
      </c>
      <c r="B868" s="13">
        <v>77.2</v>
      </c>
      <c r="C868" s="13">
        <v>18.100000000000001</v>
      </c>
      <c r="D868" s="13">
        <v>4.7</v>
      </c>
      <c r="E868" s="3" t="s">
        <v>1037</v>
      </c>
    </row>
    <row r="869" spans="1:5" x14ac:dyDescent="0.2">
      <c r="A869" s="3" t="s">
        <v>547</v>
      </c>
      <c r="B869" s="13">
        <v>80.400000000000006</v>
      </c>
      <c r="C869" s="13">
        <v>14.5</v>
      </c>
      <c r="D869" s="13">
        <v>5.0999999999999996</v>
      </c>
      <c r="E869" s="3" t="s">
        <v>1037</v>
      </c>
    </row>
    <row r="870" spans="1:5" x14ac:dyDescent="0.2">
      <c r="A870" s="3" t="s">
        <v>513</v>
      </c>
      <c r="B870" s="13">
        <v>78.900000000000006</v>
      </c>
      <c r="C870" s="13">
        <v>15.8</v>
      </c>
      <c r="D870" s="13">
        <v>5.3</v>
      </c>
      <c r="E870" s="3" t="s">
        <v>1037</v>
      </c>
    </row>
    <row r="871" spans="1:5" x14ac:dyDescent="0.2">
      <c r="A871" s="3" t="s">
        <v>57</v>
      </c>
      <c r="B871" s="13">
        <v>76.2</v>
      </c>
      <c r="C871" s="13">
        <v>18.5</v>
      </c>
      <c r="D871" s="13">
        <v>5.3</v>
      </c>
      <c r="E871" s="3" t="s">
        <v>1037</v>
      </c>
    </row>
    <row r="872" spans="1:5" x14ac:dyDescent="0.2">
      <c r="A872" s="3" t="s">
        <v>88</v>
      </c>
      <c r="B872" s="13">
        <v>73.099999999999994</v>
      </c>
      <c r="C872" s="13">
        <v>19.2</v>
      </c>
      <c r="D872" s="13">
        <v>7.7</v>
      </c>
      <c r="E872" s="3" t="s">
        <v>1037</v>
      </c>
    </row>
    <row r="873" spans="1:5" x14ac:dyDescent="0.2">
      <c r="A873" s="3" t="s">
        <v>769</v>
      </c>
      <c r="B873" s="13">
        <v>69.7</v>
      </c>
      <c r="C873" s="13">
        <v>19.5</v>
      </c>
      <c r="D873" s="13">
        <v>10.8</v>
      </c>
      <c r="E873" s="3" t="s">
        <v>1037</v>
      </c>
    </row>
    <row r="874" spans="1:5" x14ac:dyDescent="0.2">
      <c r="A874" s="3" t="s">
        <v>765</v>
      </c>
      <c r="B874" s="13">
        <v>80.5</v>
      </c>
      <c r="C874" s="13">
        <v>13.6</v>
      </c>
      <c r="D874" s="13">
        <v>5.9</v>
      </c>
      <c r="E874" s="3" t="s">
        <v>1037</v>
      </c>
    </row>
    <row r="875" spans="1:5" x14ac:dyDescent="0.2">
      <c r="A875" s="3" t="s">
        <v>189</v>
      </c>
      <c r="B875" s="13">
        <v>77.400000000000006</v>
      </c>
      <c r="C875" s="13">
        <v>17.899999999999999</v>
      </c>
      <c r="D875" s="13">
        <v>4.7</v>
      </c>
      <c r="E875" s="3" t="s">
        <v>1037</v>
      </c>
    </row>
    <row r="876" spans="1:5" x14ac:dyDescent="0.2">
      <c r="A876" s="3" t="s">
        <v>194</v>
      </c>
      <c r="B876" s="13">
        <v>64.3</v>
      </c>
      <c r="C876" s="13">
        <v>15.6</v>
      </c>
      <c r="D876" s="13">
        <v>20.100000000000001</v>
      </c>
      <c r="E876" s="3" t="s">
        <v>1037</v>
      </c>
    </row>
    <row r="877" spans="1:5" x14ac:dyDescent="0.2">
      <c r="A877" s="3" t="s">
        <v>766</v>
      </c>
      <c r="B877" s="13">
        <v>73.400000000000006</v>
      </c>
      <c r="C877" s="13">
        <v>15.8</v>
      </c>
      <c r="D877" s="13">
        <v>10.8</v>
      </c>
      <c r="E877" s="3" t="s">
        <v>1037</v>
      </c>
    </row>
    <row r="878" spans="1:5" x14ac:dyDescent="0.2">
      <c r="A878" s="3" t="s">
        <v>228</v>
      </c>
      <c r="B878" s="13">
        <v>74.8</v>
      </c>
      <c r="C878" s="13">
        <v>18.100000000000001</v>
      </c>
      <c r="D878" s="13">
        <v>7.1</v>
      </c>
      <c r="E878" s="3" t="s">
        <v>1037</v>
      </c>
    </row>
    <row r="879" spans="1:5" x14ac:dyDescent="0.2">
      <c r="A879" s="3" t="s">
        <v>40</v>
      </c>
      <c r="B879" s="13">
        <v>73.8</v>
      </c>
      <c r="C879" s="13">
        <v>20.100000000000001</v>
      </c>
      <c r="D879" s="13">
        <v>6.1</v>
      </c>
      <c r="E879" s="3" t="s">
        <v>1037</v>
      </c>
    </row>
    <row r="880" spans="1:5" x14ac:dyDescent="0.2">
      <c r="A880" s="3" t="s">
        <v>675</v>
      </c>
      <c r="B880" s="13">
        <v>74.900000000000006</v>
      </c>
      <c r="C880" s="13">
        <v>21.8</v>
      </c>
      <c r="D880" s="13">
        <v>3.3</v>
      </c>
      <c r="E880" s="3" t="s">
        <v>1037</v>
      </c>
    </row>
    <row r="881" spans="1:5" x14ac:dyDescent="0.2">
      <c r="A881" s="3" t="s">
        <v>84</v>
      </c>
      <c r="B881" s="13">
        <v>73.8</v>
      </c>
      <c r="C881" s="13">
        <v>23</v>
      </c>
      <c r="D881" s="13">
        <v>3.2</v>
      </c>
      <c r="E881" s="3" t="s">
        <v>1037</v>
      </c>
    </row>
    <row r="882" spans="1:5" x14ac:dyDescent="0.2">
      <c r="A882" s="3" t="s">
        <v>1062</v>
      </c>
      <c r="B882" s="13">
        <v>76.5</v>
      </c>
      <c r="C882" s="13">
        <v>20.7</v>
      </c>
      <c r="D882" s="13">
        <v>2.8</v>
      </c>
      <c r="E882" s="3" t="s">
        <v>1037</v>
      </c>
    </row>
    <row r="883" spans="1:5" x14ac:dyDescent="0.2">
      <c r="A883" s="3" t="s">
        <v>1063</v>
      </c>
      <c r="B883" s="13">
        <v>78.400000000000006</v>
      </c>
      <c r="C883" s="13">
        <v>18.2</v>
      </c>
      <c r="D883" s="13">
        <v>3.4</v>
      </c>
      <c r="E883" s="3" t="s">
        <v>1037</v>
      </c>
    </row>
    <row r="884" spans="1:5" x14ac:dyDescent="0.2">
      <c r="A884" s="3" t="s">
        <v>1015</v>
      </c>
      <c r="B884" s="13">
        <v>65.8</v>
      </c>
      <c r="C884" s="13">
        <v>26.4</v>
      </c>
      <c r="D884" s="13">
        <v>7.8</v>
      </c>
      <c r="E884" s="3" t="s">
        <v>1037</v>
      </c>
    </row>
    <row r="885" spans="1:5" x14ac:dyDescent="0.2">
      <c r="A885" s="3" t="s">
        <v>1064</v>
      </c>
      <c r="B885" s="13">
        <v>73.900000000000006</v>
      </c>
      <c r="C885" s="13">
        <v>22.7</v>
      </c>
      <c r="D885" s="13">
        <v>3.4</v>
      </c>
      <c r="E885" s="3" t="s">
        <v>1037</v>
      </c>
    </row>
    <row r="886" spans="1:5" x14ac:dyDescent="0.2">
      <c r="A886" s="3" t="s">
        <v>1065</v>
      </c>
      <c r="B886" s="13">
        <v>77.099999999999994</v>
      </c>
      <c r="C886" s="13">
        <v>21.4</v>
      </c>
      <c r="D886" s="13">
        <v>1.5</v>
      </c>
      <c r="E886" s="3" t="s">
        <v>1037</v>
      </c>
    </row>
    <row r="887" spans="1:5" x14ac:dyDescent="0.2">
      <c r="A887" s="3" t="s">
        <v>1066</v>
      </c>
      <c r="B887" s="13">
        <v>72.599999999999994</v>
      </c>
      <c r="C887" s="13">
        <v>23.3</v>
      </c>
      <c r="D887" s="13">
        <v>4.0999999999999996</v>
      </c>
      <c r="E887" s="3" t="s">
        <v>1037</v>
      </c>
    </row>
    <row r="888" spans="1:5" x14ac:dyDescent="0.2">
      <c r="A888" s="3" t="s">
        <v>1067</v>
      </c>
      <c r="B888" s="13">
        <v>79</v>
      </c>
      <c r="C888" s="13">
        <v>18.7</v>
      </c>
      <c r="D888" s="13">
        <v>2.2999999999999998</v>
      </c>
      <c r="E888" s="3" t="s">
        <v>1037</v>
      </c>
    </row>
    <row r="889" spans="1:5" x14ac:dyDescent="0.2">
      <c r="A889" s="3" t="s">
        <v>683</v>
      </c>
      <c r="B889" s="13">
        <v>77</v>
      </c>
      <c r="C889" s="13">
        <v>19.899999999999999</v>
      </c>
      <c r="D889" s="13">
        <v>3.1</v>
      </c>
      <c r="E889" s="3" t="s">
        <v>1037</v>
      </c>
    </row>
    <row r="890" spans="1:5" x14ac:dyDescent="0.2">
      <c r="A890" s="3" t="s">
        <v>684</v>
      </c>
      <c r="B890" s="13">
        <v>67.3</v>
      </c>
      <c r="C890" s="13">
        <v>25.5</v>
      </c>
      <c r="D890" s="13">
        <v>7.2</v>
      </c>
      <c r="E890" s="3" t="s">
        <v>1037</v>
      </c>
    </row>
    <row r="891" spans="1:5" x14ac:dyDescent="0.2">
      <c r="A891" s="3" t="s">
        <v>1068</v>
      </c>
      <c r="B891" s="13">
        <v>72.8</v>
      </c>
      <c r="C891" s="13">
        <v>18.899999999999999</v>
      </c>
      <c r="D891" s="13">
        <v>8.3000000000000007</v>
      </c>
      <c r="E891" s="3" t="s">
        <v>1037</v>
      </c>
    </row>
    <row r="892" spans="1:5" x14ac:dyDescent="0.2">
      <c r="A892" s="3" t="s">
        <v>159</v>
      </c>
      <c r="B892" s="13">
        <v>77.3</v>
      </c>
      <c r="C892" s="13">
        <v>17.5</v>
      </c>
      <c r="D892" s="13">
        <v>5.2</v>
      </c>
      <c r="E892" s="3" t="s">
        <v>1037</v>
      </c>
    </row>
    <row r="893" spans="1:5" x14ac:dyDescent="0.2">
      <c r="A893" s="3" t="s">
        <v>169</v>
      </c>
      <c r="B893" s="13">
        <v>64.7</v>
      </c>
      <c r="C893" s="13">
        <v>20.9</v>
      </c>
      <c r="D893" s="13">
        <v>14.4</v>
      </c>
      <c r="E893" s="3" t="s">
        <v>1037</v>
      </c>
    </row>
    <row r="894" spans="1:5" x14ac:dyDescent="0.2">
      <c r="A894" s="3" t="s">
        <v>1069</v>
      </c>
      <c r="B894" s="13">
        <v>64.8</v>
      </c>
      <c r="C894" s="13">
        <v>27</v>
      </c>
      <c r="D894" s="13">
        <v>8.1999999999999993</v>
      </c>
      <c r="E894" s="3" t="s">
        <v>1037</v>
      </c>
    </row>
    <row r="895" spans="1:5" x14ac:dyDescent="0.2">
      <c r="A895" s="3" t="s">
        <v>692</v>
      </c>
      <c r="B895" s="13">
        <v>81.599999999999994</v>
      </c>
      <c r="C895" s="13">
        <v>17</v>
      </c>
      <c r="D895" s="13">
        <v>1.4</v>
      </c>
      <c r="E895" s="3" t="s">
        <v>1037</v>
      </c>
    </row>
    <row r="896" spans="1:5" x14ac:dyDescent="0.2">
      <c r="A896" s="3" t="s">
        <v>709</v>
      </c>
      <c r="B896" s="13">
        <v>80.8</v>
      </c>
      <c r="C896" s="13">
        <v>17.8</v>
      </c>
      <c r="D896" s="13">
        <v>1.4</v>
      </c>
      <c r="E896" s="3" t="s">
        <v>1037</v>
      </c>
    </row>
    <row r="897" spans="1:5" x14ac:dyDescent="0.2">
      <c r="A897" s="3" t="s">
        <v>1022</v>
      </c>
      <c r="B897" s="13">
        <v>62.8</v>
      </c>
      <c r="C897" s="13">
        <v>19.2</v>
      </c>
      <c r="D897" s="13">
        <v>18</v>
      </c>
      <c r="E897" s="3" t="s">
        <v>1037</v>
      </c>
    </row>
    <row r="898" spans="1:5" x14ac:dyDescent="0.2">
      <c r="A898" s="3" t="s">
        <v>1070</v>
      </c>
      <c r="B898" s="13">
        <v>74.3</v>
      </c>
      <c r="C898" s="13">
        <v>20.3</v>
      </c>
      <c r="D898" s="13">
        <v>5.4</v>
      </c>
      <c r="E898" s="3" t="s">
        <v>1037</v>
      </c>
    </row>
    <row r="899" spans="1:5" x14ac:dyDescent="0.2">
      <c r="A899" s="3" t="s">
        <v>1023</v>
      </c>
      <c r="B899" s="13">
        <v>85.5</v>
      </c>
      <c r="C899" s="13">
        <v>12.4</v>
      </c>
      <c r="D899" s="13">
        <v>2.1</v>
      </c>
      <c r="E899" s="3" t="s">
        <v>1037</v>
      </c>
    </row>
    <row r="900" spans="1:5" x14ac:dyDescent="0.2">
      <c r="A900" s="3" t="s">
        <v>1071</v>
      </c>
      <c r="B900" s="13">
        <v>76</v>
      </c>
      <c r="C900" s="13">
        <v>20.9</v>
      </c>
      <c r="D900" s="13">
        <v>3.1</v>
      </c>
      <c r="E900" s="3" t="s">
        <v>1037</v>
      </c>
    </row>
    <row r="901" spans="1:5" x14ac:dyDescent="0.2">
      <c r="A901" s="3" t="s">
        <v>1072</v>
      </c>
      <c r="B901" s="13">
        <v>80.7</v>
      </c>
      <c r="C901" s="13">
        <v>16.899999999999999</v>
      </c>
      <c r="D901" s="13">
        <v>2.4</v>
      </c>
      <c r="E901" s="3" t="s">
        <v>1037</v>
      </c>
    </row>
    <row r="902" spans="1:5" x14ac:dyDescent="0.2">
      <c r="A902" s="3" t="s">
        <v>1073</v>
      </c>
      <c r="B902" s="13">
        <v>79.599999999999994</v>
      </c>
      <c r="C902" s="13">
        <v>17.5</v>
      </c>
      <c r="D902" s="13">
        <v>2.9</v>
      </c>
      <c r="E902" s="3" t="s">
        <v>1037</v>
      </c>
    </row>
    <row r="903" spans="1:5" x14ac:dyDescent="0.2">
      <c r="A903" s="3" t="s">
        <v>1074</v>
      </c>
      <c r="B903" s="13">
        <v>59.3</v>
      </c>
      <c r="C903" s="13">
        <v>37.9</v>
      </c>
      <c r="D903" s="13">
        <v>2.8</v>
      </c>
      <c r="E903" s="3" t="s">
        <v>1037</v>
      </c>
    </row>
    <row r="904" spans="1:5" x14ac:dyDescent="0.2">
      <c r="A904" s="3" t="s">
        <v>1075</v>
      </c>
      <c r="B904" s="13">
        <v>69.400000000000006</v>
      </c>
      <c r="C904" s="13">
        <v>18.100000000000001</v>
      </c>
      <c r="D904" s="13">
        <v>12.5</v>
      </c>
      <c r="E904" s="3" t="s">
        <v>1037</v>
      </c>
    </row>
    <row r="905" spans="1:5" x14ac:dyDescent="0.2">
      <c r="A905" s="3" t="s">
        <v>1076</v>
      </c>
      <c r="B905" s="13">
        <v>78.5</v>
      </c>
      <c r="C905" s="13">
        <v>18.2</v>
      </c>
      <c r="D905" s="13">
        <v>3.3</v>
      </c>
      <c r="E905" s="3" t="s">
        <v>1037</v>
      </c>
    </row>
    <row r="906" spans="1:5" x14ac:dyDescent="0.2">
      <c r="A906" s="3" t="s">
        <v>1077</v>
      </c>
      <c r="B906" s="13">
        <v>77.2</v>
      </c>
      <c r="C906" s="13">
        <v>15.9</v>
      </c>
      <c r="D906" s="13">
        <v>6.9</v>
      </c>
      <c r="E906" s="3" t="s">
        <v>1037</v>
      </c>
    </row>
    <row r="907" spans="1:5" x14ac:dyDescent="0.2">
      <c r="A907" s="3" t="s">
        <v>1078</v>
      </c>
      <c r="B907" s="13">
        <v>75.099999999999994</v>
      </c>
      <c r="C907" s="13">
        <v>16.7</v>
      </c>
      <c r="D907" s="13">
        <v>8.1999999999999993</v>
      </c>
      <c r="E907" s="3" t="s">
        <v>1037</v>
      </c>
    </row>
    <row r="908" spans="1:5" x14ac:dyDescent="0.2">
      <c r="A908" s="3" t="s">
        <v>1080</v>
      </c>
      <c r="B908" s="13">
        <v>84.34</v>
      </c>
      <c r="C908" s="13">
        <v>13.4</v>
      </c>
      <c r="D908" s="13">
        <v>2.2999999999999998</v>
      </c>
      <c r="E908" s="3" t="s">
        <v>1079</v>
      </c>
    </row>
    <row r="909" spans="1:5" x14ac:dyDescent="0.2">
      <c r="A909" s="3" t="s">
        <v>87</v>
      </c>
      <c r="B909" s="13">
        <v>78.7</v>
      </c>
      <c r="C909" s="13">
        <v>14.7</v>
      </c>
      <c r="D909" s="13">
        <v>6.62</v>
      </c>
      <c r="E909" s="3" t="s">
        <v>455</v>
      </c>
    </row>
    <row r="910" spans="1:5" x14ac:dyDescent="0.2">
      <c r="A910" s="3" t="s">
        <v>208</v>
      </c>
      <c r="B910" s="13">
        <v>86.17</v>
      </c>
      <c r="C910" s="13">
        <v>5.38</v>
      </c>
      <c r="D910" s="13">
        <v>8.4499999999999993</v>
      </c>
      <c r="E910" s="3" t="s">
        <v>1081</v>
      </c>
    </row>
    <row r="911" spans="1:5" x14ac:dyDescent="0.2">
      <c r="A911" s="3" t="s">
        <v>86</v>
      </c>
      <c r="B911" s="13">
        <v>77.930000000000007</v>
      </c>
      <c r="C911" s="13">
        <v>18.170000000000002</v>
      </c>
      <c r="D911" s="13">
        <v>3.91</v>
      </c>
      <c r="E911" s="3" t="s">
        <v>1081</v>
      </c>
    </row>
    <row r="912" spans="1:5" x14ac:dyDescent="0.2">
      <c r="A912" s="3" t="s">
        <v>193</v>
      </c>
      <c r="B912" s="13">
        <v>60</v>
      </c>
      <c r="C912" s="13">
        <v>19.23</v>
      </c>
      <c r="D912" s="13">
        <v>20.77</v>
      </c>
      <c r="E912" s="3" t="s">
        <v>1081</v>
      </c>
    </row>
    <row r="913" spans="1:5" x14ac:dyDescent="0.2">
      <c r="A913" s="1" t="s">
        <v>1083</v>
      </c>
      <c r="B913" s="13">
        <v>74.3</v>
      </c>
      <c r="C913" s="13">
        <v>9.16</v>
      </c>
      <c r="D913" s="13">
        <v>5.4</v>
      </c>
      <c r="E913" s="11" t="s">
        <v>1082</v>
      </c>
    </row>
    <row r="914" spans="1:5" x14ac:dyDescent="0.2">
      <c r="A914" s="3" t="s">
        <v>1087</v>
      </c>
      <c r="B914" s="13">
        <v>67.7</v>
      </c>
      <c r="C914" s="13">
        <f>100-B914-D914-7.6</f>
        <v>21.299999999999997</v>
      </c>
      <c r="D914" s="13">
        <v>3.4</v>
      </c>
      <c r="E914" s="11" t="s">
        <v>1086</v>
      </c>
    </row>
    <row r="915" spans="1:5" x14ac:dyDescent="0.2">
      <c r="A915" s="3"/>
      <c r="B915" s="13"/>
      <c r="C915" s="13"/>
      <c r="D915" s="13"/>
      <c r="E915" s="11"/>
    </row>
    <row r="916" spans="1:5" x14ac:dyDescent="0.2">
      <c r="A916" s="3"/>
      <c r="B916" s="13"/>
      <c r="C916" s="13"/>
      <c r="D916" s="13"/>
      <c r="E916" s="11"/>
    </row>
    <row r="917" spans="1:5" x14ac:dyDescent="0.2">
      <c r="A917" s="3"/>
      <c r="B917" s="13"/>
      <c r="C917" s="13"/>
      <c r="D917" s="13"/>
      <c r="E917" s="11"/>
    </row>
    <row r="918" spans="1:5" x14ac:dyDescent="0.2">
      <c r="A918" s="3"/>
      <c r="B918" s="13"/>
      <c r="C918" s="13"/>
      <c r="D918" s="13"/>
      <c r="E918" s="11"/>
    </row>
    <row r="919" spans="1:5" x14ac:dyDescent="0.2">
      <c r="A919" s="3"/>
      <c r="B919" s="13"/>
      <c r="C919" s="13"/>
      <c r="D919" s="13"/>
      <c r="E919" s="11"/>
    </row>
    <row r="920" spans="1:5" x14ac:dyDescent="0.2">
      <c r="A920" s="3"/>
      <c r="B920" s="13"/>
      <c r="C920" s="13"/>
      <c r="D920" s="13"/>
      <c r="E920" s="11"/>
    </row>
    <row r="921" spans="1:5" x14ac:dyDescent="0.2">
      <c r="A921" s="3"/>
      <c r="B921" s="13"/>
      <c r="C921" s="13"/>
      <c r="D921" s="13"/>
      <c r="E921" s="11"/>
    </row>
    <row r="922" spans="1:5" x14ac:dyDescent="0.2">
      <c r="A922" s="3"/>
      <c r="B922" s="13"/>
      <c r="C922" s="13"/>
      <c r="D922" s="13"/>
      <c r="E922" s="11"/>
    </row>
    <row r="923" spans="1:5" x14ac:dyDescent="0.2">
      <c r="A923" s="3"/>
      <c r="B923" s="13"/>
      <c r="C923" s="13"/>
      <c r="D923" s="13"/>
      <c r="E923" s="11"/>
    </row>
    <row r="924" spans="1:5" x14ac:dyDescent="0.2">
      <c r="A924" s="3"/>
      <c r="B924" s="13"/>
      <c r="C924" s="13"/>
      <c r="D924" s="13"/>
      <c r="E924" s="11"/>
    </row>
    <row r="925" spans="1:5" x14ac:dyDescent="0.2">
      <c r="A925" s="3"/>
      <c r="B925" s="13"/>
      <c r="C925" s="13"/>
      <c r="D925" s="13"/>
      <c r="E925" s="11"/>
    </row>
    <row r="926" spans="1:5" x14ac:dyDescent="0.2">
      <c r="A926" s="52"/>
      <c r="B926" s="53"/>
      <c r="C926" s="53"/>
      <c r="D926" s="53"/>
      <c r="E926" s="54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 NRELdry</vt:lpstr>
      <vt:lpstr>UAdaf</vt:lpstr>
      <vt:lpstr>PAdry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2021-12-13T12:53:44Z</dcterms:created>
  <dcterms:modified xsi:type="dcterms:W3CDTF">2022-01-14T16:26:54Z</dcterms:modified>
</cp:coreProperties>
</file>