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oogle Drive\4. Article Clustering\"/>
    </mc:Choice>
  </mc:AlternateContent>
  <xr:revisionPtr revIDLastSave="0" documentId="13_ncr:1_{273D3BF4-1B59-4BEE-9814-EC6AE47812C8}" xr6:coauthVersionLast="47" xr6:coauthVersionMax="47" xr10:uidLastSave="{00000000-0000-0000-0000-000000000000}"/>
  <bookViews>
    <workbookView xWindow="-120" yWindow="-120" windowWidth="20730" windowHeight="11160" xr2:uid="{D83A5DC9-2F31-4DD5-8F3C-528A46B214C8}"/>
  </bookViews>
  <sheets>
    <sheet name=" NRELdry" sheetId="5" r:id="rId1"/>
  </sheets>
  <definedNames>
    <definedName name="_xlnm._FilterDatabase" localSheetId="0" hidden="1">' NRELdry'!$A$1:$A$354</definedName>
    <definedName name="solver_adj" localSheetId="0" hidden="1">' NRELdry'!$G$104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 NRELdry'!$H$105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0.37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3" i="5" l="1"/>
  <c r="C302" i="5"/>
  <c r="C297" i="5"/>
  <c r="C291" i="5" l="1"/>
  <c r="D288" i="5"/>
  <c r="D287" i="5"/>
  <c r="C288" i="5"/>
  <c r="C287" i="5"/>
  <c r="C286" i="5"/>
  <c r="G286" i="5"/>
  <c r="C275" i="5"/>
  <c r="F265" i="5"/>
  <c r="C265" i="5"/>
  <c r="D264" i="5"/>
  <c r="D259" i="5"/>
  <c r="C253" i="5"/>
  <c r="F252" i="5"/>
  <c r="C252" i="5"/>
  <c r="D251" i="5"/>
  <c r="C251" i="5"/>
  <c r="D250" i="5"/>
  <c r="C250" i="5"/>
  <c r="D246" i="5"/>
  <c r="C246" i="5"/>
  <c r="C245" i="5"/>
  <c r="F242" i="5"/>
  <c r="D241" i="5"/>
  <c r="C241" i="5"/>
  <c r="H234" i="5"/>
  <c r="C234" i="5"/>
  <c r="F224" i="5"/>
  <c r="C224" i="5"/>
  <c r="F223" i="5"/>
  <c r="F222" i="5"/>
  <c r="F215" i="5"/>
  <c r="C214" i="5"/>
  <c r="F214" i="5"/>
  <c r="D214" i="5"/>
  <c r="C213" i="5"/>
  <c r="F210" i="5"/>
  <c r="C210" i="5"/>
  <c r="F209" i="5"/>
  <c r="C209" i="5"/>
  <c r="C208" i="5"/>
  <c r="C207" i="5"/>
  <c r="C194" i="5"/>
  <c r="D192" i="5"/>
  <c r="C192" i="5"/>
  <c r="D191" i="5"/>
  <c r="C191" i="5"/>
  <c r="C190" i="5"/>
  <c r="C189" i="5"/>
  <c r="C188" i="5"/>
  <c r="D188" i="5"/>
  <c r="F187" i="5"/>
  <c r="D186" i="5"/>
  <c r="F186" i="5"/>
  <c r="F184" i="5"/>
  <c r="C180" i="5"/>
  <c r="B180" i="5"/>
  <c r="C179" i="5"/>
  <c r="B179" i="5"/>
  <c r="F179" i="5"/>
  <c r="F180" i="5"/>
  <c r="D177" i="5"/>
  <c r="F177" i="5"/>
  <c r="D176" i="5"/>
  <c r="C176" i="5"/>
  <c r="C168" i="5"/>
  <c r="G167" i="5"/>
  <c r="B167" i="5"/>
  <c r="C167" i="5"/>
  <c r="D167" i="5"/>
  <c r="D166" i="5"/>
  <c r="D163" i="5"/>
  <c r="B163" i="5"/>
  <c r="C161" i="5"/>
  <c r="D161" i="5"/>
  <c r="D160" i="5"/>
  <c r="C159" i="5"/>
  <c r="D158" i="5"/>
  <c r="D157" i="5"/>
  <c r="F153" i="5"/>
  <c r="F152" i="5"/>
  <c r="F151" i="5"/>
  <c r="F150" i="5"/>
  <c r="C146" i="5"/>
  <c r="D144" i="5"/>
  <c r="C143" i="5"/>
  <c r="C17" i="5"/>
  <c r="C16" i="5"/>
  <c r="C138" i="5"/>
  <c r="F128" i="5"/>
  <c r="F121" i="5"/>
  <c r="F118" i="5"/>
  <c r="C111" i="5" l="1"/>
  <c r="C110" i="5"/>
  <c r="F93" i="5"/>
  <c r="F92" i="5"/>
  <c r="F91" i="5"/>
  <c r="F90" i="5"/>
  <c r="C93" i="5"/>
  <c r="C92" i="5"/>
  <c r="C91" i="5"/>
  <c r="C90" i="5"/>
  <c r="C21" i="5"/>
  <c r="C20" i="5"/>
  <c r="C81" i="5" l="1"/>
  <c r="G80" i="5"/>
  <c r="H80" i="5"/>
  <c r="D80" i="5"/>
  <c r="C80" i="5"/>
  <c r="F79" i="5"/>
  <c r="D79" i="5"/>
  <c r="D64" i="5" l="1"/>
  <c r="C64" i="5"/>
  <c r="D63" i="5"/>
  <c r="D57" i="5"/>
  <c r="C57" i="5"/>
  <c r="F45" i="5"/>
  <c r="B45" i="5"/>
  <c r="F43" i="5"/>
  <c r="F44" i="5"/>
  <c r="B44" i="5"/>
</calcChain>
</file>

<file path=xl/sharedStrings.xml><?xml version="1.0" encoding="utf-8"?>
<sst xmlns="http://schemas.openxmlformats.org/spreadsheetml/2006/main" count="714" uniqueCount="441">
  <si>
    <t>https://doi.org/10.1016/j.jclepro.2019.04.362</t>
  </si>
  <si>
    <t>https://doi.org/10.1016/j.biortech.2016.10.050</t>
  </si>
  <si>
    <t>https://doi.org/10.1007/s00253-016-7665-7</t>
  </si>
  <si>
    <t>https://doi.org/10.1016/j.indcrop.2017.12.047</t>
  </si>
  <si>
    <t>https://doi.org/10.1007/s12010-016-2130-8</t>
  </si>
  <si>
    <t>https://doi.org/10.1007/s10098-015-1015-9</t>
  </si>
  <si>
    <t>https://doi.org/10.1007/s11947-014-1349-z</t>
  </si>
  <si>
    <t>https://doi.org/10.5071/26thEUBCE2018-1AV.2.18</t>
  </si>
  <si>
    <t>https://doi.org/10.1016/j.carbpol.2017.06.109</t>
  </si>
  <si>
    <t>https://doi.org/10.5071/27THEUBCE2019-3CV.3.25</t>
  </si>
  <si>
    <t>https://doi.org/10.1016/j.indcrop.2014.05.051 https://doi.org/10.1016/j.biortech.2007.11.027</t>
  </si>
  <si>
    <t>https://doi.org/10.1016/j.biortech.2007.11.027 https://doi.org/10.1016/j.resconrec.2014.09.008</t>
  </si>
  <si>
    <t>https://doi.org/10.1007/s13399-020-00627-y</t>
  </si>
  <si>
    <t>https://doi.org/10.1021/acssuschemeng.8b03452</t>
  </si>
  <si>
    <t>https://doi.org/10.1016/j.biortech.2018.06.072</t>
  </si>
  <si>
    <t>https://doi.org/10.1186/s13068-018-1305-7</t>
  </si>
  <si>
    <t>https://doi.org/10.1016/j.biortech.2018.12.119</t>
  </si>
  <si>
    <t>https://doi.org/10.1016/j.biortech.2019.121614</t>
  </si>
  <si>
    <t>https://doi.org/10.1016/j.supflu.2014.02.017</t>
  </si>
  <si>
    <t>https://doi.org/10.1016/j.biortech.2020.123980</t>
  </si>
  <si>
    <t>https://doi.org/10.1016/j.carbpol.2014.07.052</t>
  </si>
  <si>
    <t>http://dx.doi.org/10.1016/j.biortech.2016.01.121</t>
  </si>
  <si>
    <t>https://doi.org/10.1016/j.mset.2018.12.004</t>
  </si>
  <si>
    <t>Miscanthus</t>
  </si>
  <si>
    <t>Ash</t>
  </si>
  <si>
    <t>Biomass</t>
  </si>
  <si>
    <t>Banana peel</t>
  </si>
  <si>
    <t>Barley straw</t>
  </si>
  <si>
    <t>Brewer's spent grain</t>
  </si>
  <si>
    <t>Coffee husk</t>
  </si>
  <si>
    <t>Corn stover</t>
  </si>
  <si>
    <t>Corncob</t>
  </si>
  <si>
    <t>Cotton stalk</t>
  </si>
  <si>
    <t>Hazelnut shell</t>
  </si>
  <si>
    <t>Hemp</t>
  </si>
  <si>
    <t>Olive kernel</t>
  </si>
  <si>
    <t>Olive tree pruning</t>
  </si>
  <si>
    <t>Orange peel</t>
  </si>
  <si>
    <t>Orange residue</t>
  </si>
  <si>
    <t>Pistachio shell</t>
  </si>
  <si>
    <t>Pomegranate peel</t>
  </si>
  <si>
    <t>Rice husk</t>
  </si>
  <si>
    <t>Rice straw</t>
  </si>
  <si>
    <t>Sorghum</t>
  </si>
  <si>
    <t>Sugarcane bagasse</t>
  </si>
  <si>
    <t>Walnut shell</t>
  </si>
  <si>
    <t>Wheat bran</t>
  </si>
  <si>
    <t>Wheat straw</t>
  </si>
  <si>
    <t>Apple pomace</t>
  </si>
  <si>
    <t>Coffee pulp and outer skin</t>
  </si>
  <si>
    <t>Pineapple peel</t>
  </si>
  <si>
    <t>Açai seed</t>
  </si>
  <si>
    <t>Avocado seed</t>
  </si>
  <si>
    <t>Coconut fiber/husk</t>
  </si>
  <si>
    <t>Coffee husk (parchment)</t>
  </si>
  <si>
    <t>Coffee silverskin</t>
  </si>
  <si>
    <t>Hazelnut seed</t>
  </si>
  <si>
    <t>Olive stone</t>
  </si>
  <si>
    <t>Andean blackberry pulp (spent)</t>
  </si>
  <si>
    <t>Grape pomace</t>
  </si>
  <si>
    <t>Papaya waste</t>
  </si>
  <si>
    <t>Tomato pomace</t>
  </si>
  <si>
    <t>Cellulose</t>
  </si>
  <si>
    <t>Hemicellulose</t>
  </si>
  <si>
    <t>Lignin</t>
  </si>
  <si>
    <t>Pectin</t>
  </si>
  <si>
    <t>Extractives</t>
  </si>
  <si>
    <t>Protein</t>
  </si>
  <si>
    <t>https://doi.org/10.1016/j.wasman.2016.03.028</t>
  </si>
  <si>
    <t>Supporting reference 1</t>
  </si>
  <si>
    <t>Supporting reference 2</t>
  </si>
  <si>
    <t xml:space="preserve">https://doi.org/10.1016/j.eng.2018.11.036 </t>
  </si>
  <si>
    <t>https://doi.org/10.1016/j.wasman.2011.02.007</t>
  </si>
  <si>
    <t>https://doi.org/10.1016/j.tsep.2017.12.011</t>
  </si>
  <si>
    <t xml:space="preserve">https://doi.org/10.1016/j.supflu.2018.03.015 </t>
  </si>
  <si>
    <t xml:space="preserve"> https://doi.org/10.1016/j.renene.2016.02.059</t>
  </si>
  <si>
    <t xml:space="preserve">https://doi.org/10.1016/j.biortech.2017.08.094 </t>
  </si>
  <si>
    <t>https://doi.org/10.1016/j.lwt.2019.05.082</t>
  </si>
  <si>
    <t>https://doi.org/10.1016/j.fbp.2019.06.012</t>
  </si>
  <si>
    <t xml:space="preserve">https://doi.org/10.1016/j.indcrop.2018.12.091 </t>
  </si>
  <si>
    <t xml:space="preserve">https://doi.org/10.1007/s11947-014-1349-z </t>
  </si>
  <si>
    <t>https://doi.org/10.1016/j.rser.2019.05.040</t>
  </si>
  <si>
    <t xml:space="preserve"> https://doi.org/10.1016/j.renene.2020.05.113</t>
  </si>
  <si>
    <t xml:space="preserve">https://doi.org/10.1016/j.carbpol.2017.06.109 </t>
  </si>
  <si>
    <t>https://doi.org/10.1016/j.btre.2019.e00361</t>
  </si>
  <si>
    <t xml:space="preserve">https://doi.org/10.1007/s00253-017-8522-z </t>
  </si>
  <si>
    <t>https://doi.org/10.1016/j.biombioe.2020.105785</t>
  </si>
  <si>
    <t xml:space="preserve">https://doi.org/10.1016/j.biortech.2014.06.067 </t>
  </si>
  <si>
    <t>https://doi.org/10.1016/j.biortech.2016.06.136</t>
  </si>
  <si>
    <t xml:space="preserve">https://doi.org/10.1021/acssuschemeng.8b03136 </t>
  </si>
  <si>
    <t xml:space="preserve">https://doi.org/10.1016/j.foodres.2018.10.083 </t>
  </si>
  <si>
    <t>https://doi.org/10.1016/j.wasman.2016.02.028</t>
  </si>
  <si>
    <t xml:space="preserve">https://doi.org/10.1016/j.fbio.2018.10.013 </t>
  </si>
  <si>
    <t>https://doi.org/10.1016/j.biortech.2008.12.052</t>
  </si>
  <si>
    <t xml:space="preserve">https://doi.org/10.5071/26thEUBCE2018-1AV.2.18 </t>
  </si>
  <si>
    <t xml:space="preserve">https://doi.org/10.1016/j.wasman.2017.07.003 </t>
  </si>
  <si>
    <t xml:space="preserve">https://doi.org/10.1016/j.renene.2016.02.059 </t>
  </si>
  <si>
    <t>https://doi.org/10.1016/j.biortech.2006.05.014</t>
  </si>
  <si>
    <t>Supporting reference 3</t>
  </si>
  <si>
    <t>Supporting reference 4</t>
  </si>
  <si>
    <t>Dragon fruit peel</t>
  </si>
  <si>
    <t>Goldenberry residue</t>
  </si>
  <si>
    <t>Mango peel</t>
  </si>
  <si>
    <t>Mango seed</t>
  </si>
  <si>
    <t>Mango husk</t>
  </si>
  <si>
    <t>Passion fruit (Purple)</t>
  </si>
  <si>
    <t>Peach palm peel (cooked)</t>
  </si>
  <si>
    <t>Peach palm seed (cooked)</t>
  </si>
  <si>
    <t xml:space="preserve"> https://doi.org/10.5071/27THEUBCE2019-3CV.5.10</t>
  </si>
  <si>
    <t xml:space="preserve"> https://doi.org/10.5071/29thEUBCE2021-3BO.9.2</t>
  </si>
  <si>
    <t xml:space="preserve"> https://doi.org/10.5071/29thEUBCE2021-3BV.8.1</t>
  </si>
  <si>
    <t xml:space="preserve">https://doi.org/10.1021/jf102188k </t>
  </si>
  <si>
    <t xml:space="preserve">https://doi.org/10.1016/j.biortech.2020.123297 </t>
  </si>
  <si>
    <t>https://doi.org/10.1016/0141-4607(86)90134-4</t>
  </si>
  <si>
    <t xml:space="preserve">https://doi.org/10.1016/j.jece.2017.12.038 </t>
  </si>
  <si>
    <t xml:space="preserve">https://doi.org/10.1016/j.carbpol.2014.07.052 </t>
  </si>
  <si>
    <t>https://doi.org/10.1016/j.biortech.2013.12.113</t>
  </si>
  <si>
    <t>https://doi.org/10.1016/j.biortech.2011.02.049</t>
  </si>
  <si>
    <t>Corn fiber</t>
  </si>
  <si>
    <t>Corn cobs</t>
  </si>
  <si>
    <t>Potato peel</t>
  </si>
  <si>
    <t>https://doi.org/10.1016/j.wasman.2015.08.010</t>
  </si>
  <si>
    <t>https://doi.org/10.1016/j.biortech.2018.01.041</t>
  </si>
  <si>
    <t>Deffated grape seeds</t>
  </si>
  <si>
    <t>Coconut husk</t>
  </si>
  <si>
    <t>Pressed palm fiber</t>
  </si>
  <si>
    <t>Sugarcane straw</t>
  </si>
  <si>
    <t>Pine sawdust</t>
  </si>
  <si>
    <t>https://doi.org/10.1016/j.biortech.2012.12.030</t>
  </si>
  <si>
    <t>https://doi.org/10.1016/j.indcrop.2011.07.010</t>
  </si>
  <si>
    <t>https://doi.org/10.1016/j.biombioe.2010.10.018</t>
  </si>
  <si>
    <t>https://doi.org/10.1016/j.biombioe.2011.10.033</t>
  </si>
  <si>
    <t>https://doi.org/10.1016/j.enzmictec.2009.10.016</t>
  </si>
  <si>
    <t>https://doi.org/10.1016/j.biortech.2017.08.110</t>
  </si>
  <si>
    <t>https://doi.org/10.1617/s11527-009-9565-0</t>
  </si>
  <si>
    <t>https://doi.org/10.1021/jf034974x</t>
  </si>
  <si>
    <t xml:space="preserve">Spent Coffee ground </t>
  </si>
  <si>
    <t>https://doi.org/10.1016/j.biombioe.2015.03.004</t>
  </si>
  <si>
    <t>https://doi.org/10.1016/j.biombioe.2015.12.005</t>
  </si>
  <si>
    <t>http://dx.doi.org/10.2139/ssrn.3907248</t>
  </si>
  <si>
    <t>Cashew apple bagasse (orange)</t>
  </si>
  <si>
    <t>Cashew apple bagasse (yellow)</t>
  </si>
  <si>
    <t>Prickly pear cladoes</t>
  </si>
  <si>
    <t>https://doi.org/10.1007/s11274-014-1745-6</t>
  </si>
  <si>
    <t xml:space="preserve">Sorghum stalk </t>
  </si>
  <si>
    <t>Mustard stalk</t>
  </si>
  <si>
    <t>Jatropha pruning</t>
  </si>
  <si>
    <t>https://doi.org/10.1021/ef5027373</t>
  </si>
  <si>
    <t>https://doi.org/10.1016/j.biortech.2020.123884</t>
  </si>
  <si>
    <t>https://doi.org/10.1007/s13399-018-0357-z</t>
  </si>
  <si>
    <t>https://doi.org/10.1016/j.biombioe.2017.09.019</t>
  </si>
  <si>
    <t>Eucalyptus sawdust</t>
  </si>
  <si>
    <t>https://doi.org/10.1016/j.carbpol.2015.12.004</t>
  </si>
  <si>
    <t>Spruce-pine-fir sawdust</t>
  </si>
  <si>
    <t>https://doi.org/10.1016/j.energy.2019.116306</t>
  </si>
  <si>
    <t>Poplar sawdust</t>
  </si>
  <si>
    <t>https://doi.org/10.1016/j.biortech.2012.11.125</t>
  </si>
  <si>
    <t>Peach endocarp (pit)</t>
  </si>
  <si>
    <t>Avocado peel</t>
  </si>
  <si>
    <t>https://doi.org/10.3390/foods_2020-07750</t>
  </si>
  <si>
    <t>https://doi.org/10.1016/j.biortech.2021.126060</t>
  </si>
  <si>
    <t>Agave bagasse (tequilana)</t>
  </si>
  <si>
    <t>Agave leaves (tequilana)</t>
  </si>
  <si>
    <t>Agave bagasse (salmiana)</t>
  </si>
  <si>
    <t>Agave leaves (salmiana)</t>
  </si>
  <si>
    <t>https://doi.org/10.1186/s13068-017-0995-6</t>
  </si>
  <si>
    <t>Agave leaves (americana)</t>
  </si>
  <si>
    <t>Agave heart (americana)</t>
  </si>
  <si>
    <t>pectina</t>
  </si>
  <si>
    <t>https://doi.org/10.1039/C2RA20557B</t>
  </si>
  <si>
    <t xml:space="preserve">Agave bagasse </t>
  </si>
  <si>
    <t>https://doi.org/10.1016/j.apenergy.2013.07.036</t>
  </si>
  <si>
    <t>https://doi.org/10.1371/journal.pone.0135382</t>
  </si>
  <si>
    <t>https://doi.org/10.1016/j.biortech.2018.03.135</t>
  </si>
  <si>
    <t>https://doi.org/10.1016/j.wasman.2018.07.044</t>
  </si>
  <si>
    <t>https://doi.org/10.1016/j.bcdf.2020.100234</t>
  </si>
  <si>
    <t>https://doi.org/10.1021/jf102188k</t>
  </si>
  <si>
    <t>https://doi.org/10.1016/j.carbpol.2018.03.022</t>
  </si>
  <si>
    <t>https://doi.org/10.1016/j.biortech.2018.05.108</t>
  </si>
  <si>
    <t>https://doi.org/10.1016/j.biortech.2020.124348</t>
  </si>
  <si>
    <t>https://doi.org/10.1016/j.apenergy.2020.114493</t>
  </si>
  <si>
    <t>https://doi.org/10.1016/j.foodchem.2018.07.080</t>
  </si>
  <si>
    <t>Lemon residue</t>
  </si>
  <si>
    <t>Avocado residue</t>
  </si>
  <si>
    <t>Peach palm residue</t>
  </si>
  <si>
    <t>To be published</t>
  </si>
  <si>
    <t>Banana pseudostem pulp</t>
  </si>
  <si>
    <t>https://doi.org/10.1016/j.wasman.2020.09.034</t>
  </si>
  <si>
    <t>https://doi.org/10.1080/15440478.2011.601614</t>
  </si>
  <si>
    <t>https://doi.org/10.1016/j.indcrop.2014.09.020</t>
  </si>
  <si>
    <t>https://doi.org/10.1021/acssuschemeng.6b02892</t>
  </si>
  <si>
    <t xml:space="preserve">Banana pseudostem </t>
  </si>
  <si>
    <t>Banana Rachis</t>
  </si>
  <si>
    <t>https://doi.org/10.1002/jctb.5239</t>
  </si>
  <si>
    <t>https://doi.org/10.1007/s12649-015-9455-3</t>
  </si>
  <si>
    <t>Banana leaves</t>
  </si>
  <si>
    <t>Ginkgo biloba leaves</t>
  </si>
  <si>
    <t>Ginkgo biloba leave residues</t>
  </si>
  <si>
    <t>Banana peel (ripened)</t>
  </si>
  <si>
    <t xml:space="preserve"> https://doi.org/10.1016/j.biortech.2006.05.014</t>
  </si>
  <si>
    <t>https://doi.org/10.1007/s12649-014-9317-4</t>
  </si>
  <si>
    <t>https://doi.org/10.1016/j.indcrop.2019.03.060</t>
  </si>
  <si>
    <t>https://doi.org/10.1016/j.renene.2020.05.108</t>
  </si>
  <si>
    <t>https://doi.org/10.1016/j.fbp.2018.08.006</t>
  </si>
  <si>
    <t xml:space="preserve">Orange waste </t>
  </si>
  <si>
    <t>https://doi.org/10.1016/j.jece.2020.104035</t>
  </si>
  <si>
    <t>https://doi.org/10.1016/j.wasman.2020.08.032</t>
  </si>
  <si>
    <t>Almond hull</t>
  </si>
  <si>
    <t>Olive pomace</t>
  </si>
  <si>
    <t>Date kernels</t>
  </si>
  <si>
    <t>https://doi.org/10.4236/fns.2020.116034</t>
  </si>
  <si>
    <t>Artichoke Stems and Leaves</t>
  </si>
  <si>
    <t>Sea balls (Aegagropila)</t>
  </si>
  <si>
    <t>Posidonia Leaves</t>
  </si>
  <si>
    <t>Sea lettuce (Ulva Lactuca)</t>
  </si>
  <si>
    <t>Esparto/Alfa grass (Alfa stipa)</t>
  </si>
  <si>
    <t>https://doi.org/10.1016/j.compositesa.2019.105677</t>
  </si>
  <si>
    <t>Marian thistle (Silybum marianum) </t>
  </si>
  <si>
    <t>Spurge</t>
  </si>
  <si>
    <t>Speedwell (Veronica arvensis)</t>
  </si>
  <si>
    <t>Quackgrass (Elymus repens)</t>
  </si>
  <si>
    <t>Wild chamomile (Matricaria recutita)</t>
  </si>
  <si>
    <t>Elephant grass</t>
  </si>
  <si>
    <t>https://doi.org/10.1016/j.indcrop.2015.08.051</t>
  </si>
  <si>
    <t>https://doi.org/10.1016/j.enconman.2014.02.071</t>
  </si>
  <si>
    <t>Red macroalgae residue (Gelidium sesquipedale)</t>
  </si>
  <si>
    <t>Red macroalgae (Gelidium sesquipedale)</t>
  </si>
  <si>
    <t>https://doi.org/10.1016/j.jece.2021.106768</t>
  </si>
  <si>
    <t>https://doi.org/10.1016/j.btre.2021.e00643</t>
  </si>
  <si>
    <t>Date stones</t>
  </si>
  <si>
    <t>https://doi.org/10.1016/j.fuel.2017.08.059</t>
  </si>
  <si>
    <t>https://doi.org/10.1016/j.bcab.2017.12.003</t>
  </si>
  <si>
    <t>Hazelnut pruning residues</t>
  </si>
  <si>
    <t>Hazelnut cuticle</t>
  </si>
  <si>
    <t>https://doi.org/10.1016/j.jaap.2017.07.019</t>
  </si>
  <si>
    <t>https://doi.org/10.1016/j.biortech.2017.08.012</t>
  </si>
  <si>
    <t>https://doi.org/10.1016/j.scitotenv.2020.142800</t>
  </si>
  <si>
    <t>Mango seed shell</t>
  </si>
  <si>
    <t>https://doi.org/10.1016/j.carbpol.2020.117274</t>
  </si>
  <si>
    <t>Exhausted olive pomace</t>
  </si>
  <si>
    <t>https://doi.org/10.1016/j.jiec.2021.01.042</t>
  </si>
  <si>
    <t>https://doi.org/10.1016/j.foodchem.2021.129264</t>
  </si>
  <si>
    <t>https://doi.org/10.1016/j.seppur.2013.02.015</t>
  </si>
  <si>
    <t>https://doi.org/10.1016/j.biortech.2020.124167</t>
  </si>
  <si>
    <t>Açai pulp</t>
  </si>
  <si>
    <t>Açai slurry</t>
  </si>
  <si>
    <t>https://doi.org/10.1016/j.cep.2020.108269</t>
  </si>
  <si>
    <t>Rockrose (Cistus ladanifer)</t>
  </si>
  <si>
    <t>https://doi.org/10.1016/j.bej.2015.04.009</t>
  </si>
  <si>
    <t>https://doi.org/10.1016/j.cattod.2013.10.065</t>
  </si>
  <si>
    <t>Grape pomace/seeds</t>
  </si>
  <si>
    <t>Peach kernel</t>
  </si>
  <si>
    <t>https://doi.org/10.1016/j.scitotenv.2018.07.155</t>
  </si>
  <si>
    <t>Olive mill leaves</t>
  </si>
  <si>
    <t>https://doi.org/10.1016/j.foodhyd.2015.03.030</t>
  </si>
  <si>
    <t>https://doi.org/10.3390/biology10090860</t>
  </si>
  <si>
    <t>https://doi.org/10.1016/j.indcrop.2020.112279</t>
  </si>
  <si>
    <t>https://doi.org/10.1016/j.foodchem.2020.126218</t>
  </si>
  <si>
    <t>https://doi.org/10.1016/j.jclepro.2018.06.062</t>
  </si>
  <si>
    <t>Agave stems</t>
  </si>
  <si>
    <t>https://doi.org/10.1016/j.biortech.2020.124099</t>
  </si>
  <si>
    <t>https://doi.org/10.1016/j.renene.2019.12.030</t>
  </si>
  <si>
    <t>Safflower straw</t>
  </si>
  <si>
    <t>https://doi.org/10.1016/j.renene.2020.01.049</t>
  </si>
  <si>
    <t>https://doi.org/10.1016/j.agwat.2016.04.010</t>
  </si>
  <si>
    <t>Oil palm empty fruit bunches</t>
  </si>
  <si>
    <t>https://doi.org/10.1016/j.biortech.2013.10.114</t>
  </si>
  <si>
    <t>https://doi.org/10.1016/j.indcrop.2013.06.018</t>
  </si>
  <si>
    <t>https://doi.org/10.1016/j.cej.2019.03.032</t>
  </si>
  <si>
    <t>https://doi.org/10.1016/j.renene.2020.05.130</t>
  </si>
  <si>
    <t>https://doi.org/10.1016/j.fuel.2011.12.029</t>
  </si>
  <si>
    <t>Eucalyptus trunks wood</t>
  </si>
  <si>
    <t>https://doi.org/10.1016/j.enconman.2017.06.010</t>
  </si>
  <si>
    <t>https://doi.org/10.1016/j.renene.2020.01.120</t>
  </si>
  <si>
    <t>Nettle (Urtica dioca L.)</t>
  </si>
  <si>
    <t>https://doi.org/10.1016/j.jece.2017.12.038</t>
  </si>
  <si>
    <t>https://doi.org/10.1016/j.renene.2020.05.085</t>
  </si>
  <si>
    <t>Miscanthus giganteus</t>
  </si>
  <si>
    <t>https://doi.org/10.1016/j.biortech.2018.01.135</t>
  </si>
  <si>
    <t>https://doi.org/10.3390/molecules26020254</t>
  </si>
  <si>
    <t>https://doi.org/10.1016/j.indcrop.2018.02.061</t>
  </si>
  <si>
    <t>https://doi.org/10.1016/j.jenvman.2013.02.054</t>
  </si>
  <si>
    <t>https://doi.org/10.1016/j.supflu.2018.11.019</t>
  </si>
  <si>
    <t>Parthenium hysterophorus</t>
  </si>
  <si>
    <t xml:space="preserve">Green coffee powder </t>
  </si>
  <si>
    <t>Defatted coffee cake</t>
  </si>
  <si>
    <t>https://doi.org/10.1016/j.biortech.2019.121611</t>
  </si>
  <si>
    <t>https://doi.org/10.1016/j.supflu.2016.10.015</t>
  </si>
  <si>
    <t>https://doi.org/10.1016/j.renene.2021.05.093</t>
  </si>
  <si>
    <t>Vine shoots</t>
  </si>
  <si>
    <t>https://doi.org/10.1016/j.biombioe.2017.06.022</t>
  </si>
  <si>
    <t>Spent castor cake</t>
  </si>
  <si>
    <t>Castor stalks</t>
  </si>
  <si>
    <t>Discarded carrots</t>
  </si>
  <si>
    <t>https://doi.org/10.1016/j.jclepro.2020.125179</t>
  </si>
  <si>
    <t>https://doi.org/10.1016/j.biombioe.2021.106271</t>
  </si>
  <si>
    <t>https://doi.org/10.1016/j.biombioe.2014.10.027</t>
  </si>
  <si>
    <t>https://doi.org/10.1016/j.foodres.2021.110529</t>
  </si>
  <si>
    <t>https://doi.org/10.1016/j.indcrop.2018.04.076</t>
  </si>
  <si>
    <t>https://doi.org/10.1016/j.enconman.2018.12.078</t>
  </si>
  <si>
    <t>https://doi.org/10.1016/j.ijhydene.2017.08.185</t>
  </si>
  <si>
    <t>https://doi.org/10.1016/j.procbio.2010.04.017</t>
  </si>
  <si>
    <t>https://doi.org/10.1016/j.biortech.2017.07.072</t>
  </si>
  <si>
    <t>https://doi.org/10.1016/j.biortech.2012.07.066</t>
  </si>
  <si>
    <t xml:space="preserve">Energy (sugar) cane </t>
  </si>
  <si>
    <t>https://doi.org/10.1016/j.biombioe.2017.12.005</t>
  </si>
  <si>
    <t>Standard Reference Materials From Idaho National Laboratory's Biomass Feedstock Library (https://bioenergylibrary.inl.gov/Sample/BiomassInfo.aspx).</t>
  </si>
  <si>
    <t>Lodgepole pine</t>
  </si>
  <si>
    <t>Swtichgrass</t>
  </si>
  <si>
    <t>Hybryd poplar</t>
  </si>
  <si>
    <t>https://doi.org/10.1016/B978-0-12-815605-6.00002-0</t>
  </si>
  <si>
    <t>Hemp hurd</t>
  </si>
  <si>
    <t>https://doi.org/10.1016/j.indcrop.2021.113818</t>
  </si>
  <si>
    <t>https://doi.org/10.1016/j.energy.2015.08.064</t>
  </si>
  <si>
    <t>Aspen</t>
  </si>
  <si>
    <t>https://doi.org/10.1016/j.biombioe.2008.05.007</t>
  </si>
  <si>
    <t>https://doi.org/10.1016/j.jclepro.2019.117859</t>
  </si>
  <si>
    <t>https://doi.org/10.1016/j.fbio.2021.101374</t>
  </si>
  <si>
    <t>Destarched wheat bran</t>
  </si>
  <si>
    <t>Bamboo</t>
  </si>
  <si>
    <t>https://doi.org/10.1016/j.energy.2020.117156</t>
  </si>
  <si>
    <t>https://doi.org/10.1016/j.jiec.2021.07.020</t>
  </si>
  <si>
    <t>https://doi.org/10.1016/j.indcrop.2019.111960</t>
  </si>
  <si>
    <t>https://doi.org/10.1016/j.indcrop.2018.09.017</t>
  </si>
  <si>
    <t>https://doi.org/10.1016/j.biortech.2015.03.012</t>
  </si>
  <si>
    <t>https://doi.org/10.1016/j.fuproc.2015.08.034</t>
  </si>
  <si>
    <t>Pinewood</t>
  </si>
  <si>
    <t>Beechwood</t>
  </si>
  <si>
    <t>Grape stalks</t>
  </si>
  <si>
    <t>https://doi.org/10.1016/j.indcrop.2021.113578</t>
  </si>
  <si>
    <t>https://doi.org/10.1016/j.biteb.2021.100690</t>
  </si>
  <si>
    <t>https://doi.org/10.1016/j.biortech.2016.11.101</t>
  </si>
  <si>
    <t>https://doi.org/10.1016/j.supflu.2020.104916</t>
  </si>
  <si>
    <t>Giant reed</t>
  </si>
  <si>
    <t>https://doi.org/10.1016/j.biortech.2016.02.129</t>
  </si>
  <si>
    <t>Willow sawdust</t>
  </si>
  <si>
    <t>https://doi.org/10.1016/j.jenvman.2016.04.006</t>
  </si>
  <si>
    <t>https://doi.org/10.1016/j.enzmictec.2006.08.014</t>
  </si>
  <si>
    <t>https://doi.org/10.1016/j.fuel.2014.05.003</t>
  </si>
  <si>
    <t>Agave leaves</t>
  </si>
  <si>
    <t>https://doi.org/10.1016/j.indcrop.2016.02.011</t>
  </si>
  <si>
    <t>Saccharum biomass (stems and leaves) </t>
  </si>
  <si>
    <t>https://doi.org/10.1016/j.biortech.2010.02.036</t>
  </si>
  <si>
    <t>https://doi.org/10.1016/j.biombioe.2007.09.013</t>
  </si>
  <si>
    <t>Cotton stem</t>
  </si>
  <si>
    <t>https://doi.org/10.1016/j.psep.2017.07.019</t>
  </si>
  <si>
    <t>https://doi.org/10.1016/j.jobab.2021.04.001</t>
  </si>
  <si>
    <t>https://doi.org/10.1016/j.apenergy.2011.11.065</t>
  </si>
  <si>
    <t>Corn silage</t>
  </si>
  <si>
    <t>https://doi.org/10.1016/j.biombioe.2015.08.018</t>
  </si>
  <si>
    <t>https://doi.org/10.1016/j.biombioe.2018.12.013</t>
  </si>
  <si>
    <t>Acacia biomass</t>
  </si>
  <si>
    <t>https://doi.org/10.1016/j.fuel.2020.117943</t>
  </si>
  <si>
    <t>Oil palm decanter cake</t>
  </si>
  <si>
    <t>Oil palm mesocarp fiber</t>
  </si>
  <si>
    <t>https://doi.org/10.1016/j.biteb.2021.100833</t>
  </si>
  <si>
    <t>https://doi.org/10.1016/j.biortech.2015.06.146</t>
  </si>
  <si>
    <t>Lupin hulls</t>
  </si>
  <si>
    <t>https://doi.org/10.1016/j.indcrop.2021.114253</t>
  </si>
  <si>
    <t>https://doi.org/10.1016/j.indcrop.2019.03.059</t>
  </si>
  <si>
    <t>https://doi.org/10.1016/j.indcrop.2021.113800</t>
  </si>
  <si>
    <t>Switchgrass</t>
  </si>
  <si>
    <t>Eucalyptus wood chips</t>
  </si>
  <si>
    <t>https://doi.org/10.1016/j.energy.2018.03.085</t>
  </si>
  <si>
    <t>https://doi.org/10.1016/j.indcrop.2015.03.056</t>
  </si>
  <si>
    <t>https://doi.org/10.1016/j.indcrop.2015.03.009</t>
  </si>
  <si>
    <t>https://doi.org/10.1016/j.ijbiomac.2018.08.046</t>
  </si>
  <si>
    <t>Cotton gin trash</t>
  </si>
  <si>
    <t>https://doi.org/10.1016/j.biteb.2018.09.010</t>
  </si>
  <si>
    <t>Rapeseed meal</t>
  </si>
  <si>
    <t>https://doi.org/10.1016/j.bej.2019.107330</t>
  </si>
  <si>
    <t>Soybean hulls</t>
  </si>
  <si>
    <t>https://doi.org/10.1016/j.indcrop.2014.07.002</t>
  </si>
  <si>
    <t>Sugar beet pulp</t>
  </si>
  <si>
    <t>https://doi.org/10.1016/j.jclepro.2018.09.066</t>
  </si>
  <si>
    <t>Lemna biomass</t>
  </si>
  <si>
    <t>https://doi.org/10.1016/j.enconman.2018.10.106</t>
  </si>
  <si>
    <t>Rapeseed straw</t>
  </si>
  <si>
    <t>https://doi.org/10.1016/j.indcrop.2016.11.033</t>
  </si>
  <si>
    <t>Sunflower stalks</t>
  </si>
  <si>
    <t>https://doi.org/10.1016/j.biortech.2013.03.033</t>
  </si>
  <si>
    <t>https://doi.org/10.1016/j.jiec.2014.07.044</t>
  </si>
  <si>
    <t>Date predicels</t>
  </si>
  <si>
    <t>Date fibrilum</t>
  </si>
  <si>
    <t>Date petiole</t>
  </si>
  <si>
    <t>Date fruit bunch</t>
  </si>
  <si>
    <t>Date palm</t>
  </si>
  <si>
    <t>Date palm mix</t>
  </si>
  <si>
    <t>https://doi.org/10.1016/j.eti.2020.101180</t>
  </si>
  <si>
    <t>https://doi.org/10.1016/j.biombioe.2010.01.042</t>
  </si>
  <si>
    <t>https://doi.org/10.1016/j.renene.2013.07.011</t>
  </si>
  <si>
    <t>https://doi.org/10.1016/j.biteb.2021.100868</t>
  </si>
  <si>
    <t>Korean native kenaf</t>
  </si>
  <si>
    <t>https://doi.org/10.1016/j.indcrop.2019.112001</t>
  </si>
  <si>
    <t>Alamo switchgrass</t>
  </si>
  <si>
    <t>Shawnee switchgrass</t>
  </si>
  <si>
    <t>https://doi.org/10.1016/j.biortech.2011.11.034</t>
  </si>
  <si>
    <t>https://doi.org/10.1016/j.biortech.2011.06.023</t>
  </si>
  <si>
    <t>Yellow poplar sawdust</t>
  </si>
  <si>
    <t>https://doi.org/10.1016/j.biortech.2017.05.089</t>
  </si>
  <si>
    <t>https://doi.org/10.1016/j.procbio.2015.11.011</t>
  </si>
  <si>
    <t xml:space="preserve">Giant reed </t>
  </si>
  <si>
    <t>https://doi.org/10.1016/j.biortech.2017.05.131</t>
  </si>
  <si>
    <t>https://doi.org/10.1016/j.indcrop.2011.12.001</t>
  </si>
  <si>
    <t>Rye bran</t>
  </si>
  <si>
    <t>Oat bran</t>
  </si>
  <si>
    <t>https://doi.org/10.1016/j.foodhyd.2012.05.022</t>
  </si>
  <si>
    <t>https://doi.org/10.1016/j.biombioe.2013.04.005</t>
  </si>
  <si>
    <t>Paper mill sludge</t>
  </si>
  <si>
    <t>https://doi.org/10.1016/j.wasman.2021.05.008</t>
  </si>
  <si>
    <t>https://doi.org/10.1016/j.fuel.2020.119302</t>
  </si>
  <si>
    <t>Defatted grape seeds</t>
  </si>
  <si>
    <t>https://doi.org/10.1016/j.jclepro.2021.129110</t>
  </si>
  <si>
    <t>Maize</t>
  </si>
  <si>
    <t>Faba bean</t>
  </si>
  <si>
    <t>https://doi.org/10.1016/j.biombioe.2011.04.022</t>
  </si>
  <si>
    <t>https://doi.org/10.1016/j.biortech.2017.08.008</t>
  </si>
  <si>
    <t>https://doi.org/10.1016/j.indcrop.2020.112265</t>
  </si>
  <si>
    <t>Bamboo stems</t>
  </si>
  <si>
    <t>https://doi.org/10.1016/j.biortech.2018.07.005</t>
  </si>
  <si>
    <t>https://doi.org/10.1016/j.biortech.2019.01.017</t>
  </si>
  <si>
    <t>Bamboo culms</t>
  </si>
  <si>
    <t>White birch</t>
  </si>
  <si>
    <t>https://doi.org/10.1016/j.biortech.2018.06.039</t>
  </si>
  <si>
    <t>White sorghum bran</t>
  </si>
  <si>
    <t>Red sorghum bran</t>
  </si>
  <si>
    <t>https://doi.org/10.1016/j.bej.2019.107288</t>
  </si>
  <si>
    <t>https://doi.org/10.1016/j.biortech.2005.01.010</t>
  </si>
  <si>
    <t>https://doi.org/10.1016/j.biortech.2015.08.126</t>
  </si>
  <si>
    <t>https://doi.org/10.1016/j.biortech.2013.08.014</t>
  </si>
  <si>
    <t>Spruce chips</t>
  </si>
  <si>
    <t>Softwood biomass</t>
  </si>
  <si>
    <t>Oil palm empty fruit bunch</t>
  </si>
  <si>
    <t>Oil palm empty fruit bunch fibers</t>
  </si>
  <si>
    <t>https://doi.org/10.1016/j.biortech.2015.02.060</t>
  </si>
  <si>
    <t>https://doi.org/10.1016/j.jaap.2016.03.012</t>
  </si>
  <si>
    <t>https://doi.org/10.1016/j.biortech.2010.06.027</t>
  </si>
  <si>
    <t>https://doi.org/10.1016/j.biortech.2011.06.092</t>
  </si>
  <si>
    <t>https://doi.org/10.1016/j.biortech.2013.01.019</t>
  </si>
  <si>
    <t>https://doi.org/10.1016/j.foodchem.2016.10.130</t>
  </si>
  <si>
    <t>Reference/Source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</si>
</sst>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7" fillId="0" borderId="1" xfId="0" applyFont="1" applyBorder="1"/>
    <xf numFmtId="0" fontId="6" fillId="0" borderId="1" xfId="0" applyFont="1" applyBorder="1"/>
    <xf numFmtId="0" fontId="8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2" fontId="7" fillId="0" borderId="1" xfId="0" applyNumberFormat="1" applyFont="1" applyBorder="1"/>
    <xf numFmtId="2" fontId="7" fillId="0" borderId="1" xfId="0" applyNumberFormat="1" applyFont="1" applyFill="1" applyBorder="1"/>
    <xf numFmtId="0" fontId="0" fillId="0" borderId="1" xfId="0" applyBorder="1"/>
    <xf numFmtId="2" fontId="0" fillId="0" borderId="1" xfId="0" applyNumberFormat="1" applyBorder="1"/>
    <xf numFmtId="0" fontId="4" fillId="0" borderId="1" xfId="3" applyBorder="1"/>
    <xf numFmtId="0" fontId="0" fillId="0" borderId="1" xfId="0" applyFill="1" applyBorder="1"/>
    <xf numFmtId="0" fontId="5" fillId="0" borderId="1" xfId="0" applyFont="1" applyBorder="1"/>
    <xf numFmtId="0" fontId="9" fillId="0" borderId="1" xfId="3" applyFont="1" applyBorder="1"/>
    <xf numFmtId="0" fontId="9" fillId="0" borderId="1" xfId="3" applyFont="1" applyFill="1" applyBorder="1"/>
    <xf numFmtId="0" fontId="9" fillId="0" borderId="1" xfId="3" applyFont="1" applyBorder="1" applyAlignment="1">
      <alignment vertical="center" wrapText="1"/>
    </xf>
  </cellXfs>
  <cellStyles count="4">
    <cellStyle name="Hipervínculo" xfId="3" builtinId="8"/>
    <cellStyle name="Normal" xfId="0" builtinId="0"/>
    <cellStyle name="Normal 2" xfId="1" xr:uid="{9C19B329-E3E3-4F37-8FAF-55A2CBE1AFD0}"/>
    <cellStyle name="Normal 3" xfId="2" xr:uid="{FCB09626-D2C8-4BEC-BB76-5E7EC17622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indcrop.2014.09.020" TargetMode="External"/><Relationship Id="rId299" Type="http://schemas.openxmlformats.org/officeDocument/2006/relationships/hyperlink" Target="https://doi.org/10.1016/j.biortech.2017.05.131" TargetMode="External"/><Relationship Id="rId21" Type="http://schemas.openxmlformats.org/officeDocument/2006/relationships/hyperlink" Target="https://doi.org/10.1016/j.biortech.2020.123297" TargetMode="External"/><Relationship Id="rId63" Type="http://schemas.openxmlformats.org/officeDocument/2006/relationships/hyperlink" Target="https://doi.org/10.1016/j.biombioe.2017.09.019" TargetMode="External"/><Relationship Id="rId159" Type="http://schemas.openxmlformats.org/officeDocument/2006/relationships/hyperlink" Target="https://doi.org/10.1021/ef5027373" TargetMode="External"/><Relationship Id="rId324" Type="http://schemas.openxmlformats.org/officeDocument/2006/relationships/hyperlink" Target="https://doi.org/10.1016/j.jaap.2016.03.012" TargetMode="External"/><Relationship Id="rId170" Type="http://schemas.openxmlformats.org/officeDocument/2006/relationships/hyperlink" Target="https://doi.org/10.1016/j.foodhyd.2015.03.030" TargetMode="External"/><Relationship Id="rId226" Type="http://schemas.openxmlformats.org/officeDocument/2006/relationships/hyperlink" Target="https://doi.org/10.1016/j.indcrop.2021.113818" TargetMode="External"/><Relationship Id="rId268" Type="http://schemas.openxmlformats.org/officeDocument/2006/relationships/hyperlink" Target="https://doi.org/10.1016/j.indcrop.2021.114253" TargetMode="External"/><Relationship Id="rId32" Type="http://schemas.openxmlformats.org/officeDocument/2006/relationships/hyperlink" Target="https://doi.org/10.1016/j.supflu.2014.02.017" TargetMode="External"/><Relationship Id="rId74" Type="http://schemas.openxmlformats.org/officeDocument/2006/relationships/hyperlink" Target="https://doi.org/10.1186/s13068-017-0995-6" TargetMode="External"/><Relationship Id="rId128" Type="http://schemas.openxmlformats.org/officeDocument/2006/relationships/hyperlink" Target="https://doi.org/10.1016/j.wasman.2020.08.032" TargetMode="External"/><Relationship Id="rId5" Type="http://schemas.openxmlformats.org/officeDocument/2006/relationships/hyperlink" Target="https://doi.org/10.1016/j.fbp.2019.06.012" TargetMode="External"/><Relationship Id="rId181" Type="http://schemas.openxmlformats.org/officeDocument/2006/relationships/hyperlink" Target="https://doi.org/10.1016/j.renene.2020.01.049" TargetMode="External"/><Relationship Id="rId237" Type="http://schemas.openxmlformats.org/officeDocument/2006/relationships/hyperlink" Target="https://doi.org/10.1016/j.indcrop.2019.111960" TargetMode="External"/><Relationship Id="rId279" Type="http://schemas.openxmlformats.org/officeDocument/2006/relationships/hyperlink" Target="https://doi.org/10.1016/j.jclepro.2018.09.066" TargetMode="External"/><Relationship Id="rId43" Type="http://schemas.openxmlformats.org/officeDocument/2006/relationships/hyperlink" Target="https://doi.org/10.1016/j.carbpol.2014.07.052" TargetMode="External"/><Relationship Id="rId139" Type="http://schemas.openxmlformats.org/officeDocument/2006/relationships/hyperlink" Target="https://doi.org/10.1016/j.wasman.2020.08.032" TargetMode="External"/><Relationship Id="rId290" Type="http://schemas.openxmlformats.org/officeDocument/2006/relationships/hyperlink" Target="https://doi.org/10.1016/j.renene.2013.07.011" TargetMode="External"/><Relationship Id="rId304" Type="http://schemas.openxmlformats.org/officeDocument/2006/relationships/hyperlink" Target="https://doi.org/10.1016/j.wasman.2021.05.008" TargetMode="External"/><Relationship Id="rId85" Type="http://schemas.openxmlformats.org/officeDocument/2006/relationships/hyperlink" Target="https://doi.org/10.1016/j.biortech.2018.03.135" TargetMode="External"/><Relationship Id="rId150" Type="http://schemas.openxmlformats.org/officeDocument/2006/relationships/hyperlink" Target="https://doi.org/10.1016/j.carbpol.2017.06.109" TargetMode="External"/><Relationship Id="rId192" Type="http://schemas.openxmlformats.org/officeDocument/2006/relationships/hyperlink" Target="https://doi.org/10.1016/j.biombioe.2020.105785" TargetMode="External"/><Relationship Id="rId206" Type="http://schemas.openxmlformats.org/officeDocument/2006/relationships/hyperlink" Target="https://doi.org/10.1016/j.biombioe.2017.06.022" TargetMode="External"/><Relationship Id="rId248" Type="http://schemas.openxmlformats.org/officeDocument/2006/relationships/hyperlink" Target="https://doi.org/10.1016/j.biortech.2016.11.101" TargetMode="External"/><Relationship Id="rId12" Type="http://schemas.openxmlformats.org/officeDocument/2006/relationships/hyperlink" Target="https://doi.org/10.1021/acssuschemeng.8b03136" TargetMode="External"/><Relationship Id="rId108" Type="http://schemas.openxmlformats.org/officeDocument/2006/relationships/hyperlink" Target="https://doi.org/10.1021/acssuschemeng.6b02892" TargetMode="External"/><Relationship Id="rId315" Type="http://schemas.openxmlformats.org/officeDocument/2006/relationships/hyperlink" Target="https://doi.org/10.1016/j.biortech.2018.06.039" TargetMode="External"/><Relationship Id="rId54" Type="http://schemas.openxmlformats.org/officeDocument/2006/relationships/hyperlink" Target="https://doi.org/10.1021/ef5027373" TargetMode="External"/><Relationship Id="rId96" Type="http://schemas.openxmlformats.org/officeDocument/2006/relationships/hyperlink" Target="https://doi.org/10.1016/j.carbpol.2018.03.022" TargetMode="External"/><Relationship Id="rId161" Type="http://schemas.openxmlformats.org/officeDocument/2006/relationships/hyperlink" Target="https://doi.org/10.1016/j.cep.2020.108269" TargetMode="External"/><Relationship Id="rId217" Type="http://schemas.openxmlformats.org/officeDocument/2006/relationships/hyperlink" Target="https://doi.org/10.1016/j.biortech.2012.07.066" TargetMode="External"/><Relationship Id="rId259" Type="http://schemas.openxmlformats.org/officeDocument/2006/relationships/hyperlink" Target="https://doi.org/10.1016/j.jobab.2021.04.001" TargetMode="External"/><Relationship Id="rId23" Type="http://schemas.openxmlformats.org/officeDocument/2006/relationships/hyperlink" Target="https://doi.org/10.1016/j.carbpol.2014.07.052" TargetMode="External"/><Relationship Id="rId119" Type="http://schemas.openxmlformats.org/officeDocument/2006/relationships/hyperlink" Target="https://doi.org/10.1016/j.indcrop.2019.03.060" TargetMode="External"/><Relationship Id="rId270" Type="http://schemas.openxmlformats.org/officeDocument/2006/relationships/hyperlink" Target="https://doi.org/10.1016/j.indcrop.2021.113800" TargetMode="External"/><Relationship Id="rId326" Type="http://schemas.openxmlformats.org/officeDocument/2006/relationships/hyperlink" Target="https://doi.org/10.1016/j.biortech.2011.06.092" TargetMode="External"/><Relationship Id="rId65" Type="http://schemas.openxmlformats.org/officeDocument/2006/relationships/hyperlink" Target="https://doi.org/10.1016/j.energy.2019.116306" TargetMode="External"/><Relationship Id="rId130" Type="http://schemas.openxmlformats.org/officeDocument/2006/relationships/hyperlink" Target="https://doi.org/10.1016/j.wasman.2020.08.032" TargetMode="External"/><Relationship Id="rId172" Type="http://schemas.openxmlformats.org/officeDocument/2006/relationships/hyperlink" Target="https://doi.org/10.3390/biology10090860" TargetMode="External"/><Relationship Id="rId228" Type="http://schemas.openxmlformats.org/officeDocument/2006/relationships/hyperlink" Target="https://doi.org/10.1016/j.energy.2015.08.064" TargetMode="External"/><Relationship Id="rId281" Type="http://schemas.openxmlformats.org/officeDocument/2006/relationships/hyperlink" Target="https://doi.org/10.1016/j.indcrop.2016.11.033" TargetMode="External"/><Relationship Id="rId34" Type="http://schemas.openxmlformats.org/officeDocument/2006/relationships/hyperlink" Target="https://doi.org/10.1016/j.biortech.2020.123980" TargetMode="External"/><Relationship Id="rId76" Type="http://schemas.openxmlformats.org/officeDocument/2006/relationships/hyperlink" Target="https://doi.org/10.1186/s13068-017-0995-6" TargetMode="External"/><Relationship Id="rId141" Type="http://schemas.openxmlformats.org/officeDocument/2006/relationships/hyperlink" Target="https://doi.org/10.1016/j.indcrop.2015.08.051" TargetMode="External"/><Relationship Id="rId7" Type="http://schemas.openxmlformats.org/officeDocument/2006/relationships/hyperlink" Target="https://doi.org/10.1007/s11947-014-1349-z" TargetMode="External"/><Relationship Id="rId183" Type="http://schemas.openxmlformats.org/officeDocument/2006/relationships/hyperlink" Target="https://doi.org/10.1016/j.biortech.2013.10.114" TargetMode="External"/><Relationship Id="rId239" Type="http://schemas.openxmlformats.org/officeDocument/2006/relationships/hyperlink" Target="https://doi.org/10.1016/j.biortech.2015.03.012" TargetMode="External"/><Relationship Id="rId250" Type="http://schemas.openxmlformats.org/officeDocument/2006/relationships/hyperlink" Target="https://doi.org/10.1016/j.biortech.2016.02.129" TargetMode="External"/><Relationship Id="rId292" Type="http://schemas.openxmlformats.org/officeDocument/2006/relationships/hyperlink" Target="https://doi.org/10.1016/j.indcrop.2019.112001" TargetMode="External"/><Relationship Id="rId306" Type="http://schemas.openxmlformats.org/officeDocument/2006/relationships/hyperlink" Target="https://doi.org/10.1016/j.jclepro.2021.129110" TargetMode="External"/><Relationship Id="rId24" Type="http://schemas.openxmlformats.org/officeDocument/2006/relationships/hyperlink" Target="https://doi.org/10.1016/j.biortech.2018.12.1194" TargetMode="External"/><Relationship Id="rId45" Type="http://schemas.openxmlformats.org/officeDocument/2006/relationships/hyperlink" Target="https://doi.org/10.1016/j.biortech.2017.08.110" TargetMode="External"/><Relationship Id="rId66" Type="http://schemas.openxmlformats.org/officeDocument/2006/relationships/hyperlink" Target="https://doi.org/10.1016/j.biortech.2012.11.125" TargetMode="External"/><Relationship Id="rId87" Type="http://schemas.openxmlformats.org/officeDocument/2006/relationships/hyperlink" Target="https://doi.org/10.1007/s10098-015-1015-9" TargetMode="External"/><Relationship Id="rId110" Type="http://schemas.openxmlformats.org/officeDocument/2006/relationships/hyperlink" Target="https://doi.org/10.1016/j.biortech.2011.02.049" TargetMode="External"/><Relationship Id="rId131" Type="http://schemas.openxmlformats.org/officeDocument/2006/relationships/hyperlink" Target="https://doi.org/10.1016/j.wasman.2020.08.032" TargetMode="External"/><Relationship Id="rId327" Type="http://schemas.openxmlformats.org/officeDocument/2006/relationships/hyperlink" Target="https://doi.org/10.1016/j.biortech.2013.01.019" TargetMode="External"/><Relationship Id="rId152" Type="http://schemas.openxmlformats.org/officeDocument/2006/relationships/hyperlink" Target="https://doi.org/10.1016/j.jaap.2017.07.019" TargetMode="External"/><Relationship Id="rId173" Type="http://schemas.openxmlformats.org/officeDocument/2006/relationships/hyperlink" Target="https://doi.org/10.3390/biology10090860" TargetMode="External"/><Relationship Id="rId194" Type="http://schemas.openxmlformats.org/officeDocument/2006/relationships/hyperlink" Target="https://doi.org/10.1016/j.jece.2017.12.038" TargetMode="External"/><Relationship Id="rId208" Type="http://schemas.openxmlformats.org/officeDocument/2006/relationships/hyperlink" Target="https://doi.org/10.1016/j.biombioe.2021.106271" TargetMode="External"/><Relationship Id="rId229" Type="http://schemas.openxmlformats.org/officeDocument/2006/relationships/hyperlink" Target="https://doi.org/10.1016/j.biombioe.2008.05.007" TargetMode="External"/><Relationship Id="rId240" Type="http://schemas.openxmlformats.org/officeDocument/2006/relationships/hyperlink" Target="https://doi.org/10.1016/j.fuproc.2015.08.034" TargetMode="External"/><Relationship Id="rId261" Type="http://schemas.openxmlformats.org/officeDocument/2006/relationships/hyperlink" Target="https://doi.org/10.1016/j.apenergy.2011.11.065" TargetMode="External"/><Relationship Id="rId14" Type="http://schemas.openxmlformats.org/officeDocument/2006/relationships/hyperlink" Target="https://doi.org/10.1016/j.fbio.2018.10.013" TargetMode="External"/><Relationship Id="rId35" Type="http://schemas.openxmlformats.org/officeDocument/2006/relationships/hyperlink" Target="https://doi.org/10.1016/j.biortech.2020.123980" TargetMode="External"/><Relationship Id="rId56" Type="http://schemas.openxmlformats.org/officeDocument/2006/relationships/hyperlink" Target="https://doi.org/10.1021/ef5027373" TargetMode="External"/><Relationship Id="rId77" Type="http://schemas.openxmlformats.org/officeDocument/2006/relationships/hyperlink" Target="https://doi.org/10.1186/s13068-017-0995-6" TargetMode="External"/><Relationship Id="rId100" Type="http://schemas.openxmlformats.org/officeDocument/2006/relationships/hyperlink" Target="https://doi.org/10.1016/j.biortech.2018.05.108" TargetMode="External"/><Relationship Id="rId282" Type="http://schemas.openxmlformats.org/officeDocument/2006/relationships/hyperlink" Target="https://doi.org/10.1016/j.biortech.2013.03.033" TargetMode="External"/><Relationship Id="rId317" Type="http://schemas.openxmlformats.org/officeDocument/2006/relationships/hyperlink" Target="https://doi.org/10.1016/j.bej.2019.107288" TargetMode="External"/><Relationship Id="rId8" Type="http://schemas.openxmlformats.org/officeDocument/2006/relationships/hyperlink" Target="https://doi.org/10.1016/j.rser.2019.05.040" TargetMode="External"/><Relationship Id="rId98" Type="http://schemas.openxmlformats.org/officeDocument/2006/relationships/hyperlink" Target="https://doi.org/10.1016/j.biortech.2018.05.108" TargetMode="External"/><Relationship Id="rId121" Type="http://schemas.openxmlformats.org/officeDocument/2006/relationships/hyperlink" Target="https://doi.org/10.1016/j.jece.2020.104035" TargetMode="External"/><Relationship Id="rId142" Type="http://schemas.openxmlformats.org/officeDocument/2006/relationships/hyperlink" Target="https://doi.org/10.1016/j.enconman.2014.02.071" TargetMode="External"/><Relationship Id="rId163" Type="http://schemas.openxmlformats.org/officeDocument/2006/relationships/hyperlink" Target="https://doi.org/10.1016/j.cep.2020.108269" TargetMode="External"/><Relationship Id="rId184" Type="http://schemas.openxmlformats.org/officeDocument/2006/relationships/hyperlink" Target="https://doi.org/10.1016/j.indcrop.2013.06.018" TargetMode="External"/><Relationship Id="rId219" Type="http://schemas.openxmlformats.org/officeDocument/2006/relationships/hyperlink" Target="https://doi.org/10.1016/B978-0-12-815605-6.00002-0" TargetMode="External"/><Relationship Id="rId230" Type="http://schemas.openxmlformats.org/officeDocument/2006/relationships/hyperlink" Target="https://doi.org/10.1016/j.biombioe.2008.05.007" TargetMode="External"/><Relationship Id="rId251" Type="http://schemas.openxmlformats.org/officeDocument/2006/relationships/hyperlink" Target="https://doi.org/10.1016/j.jenvman.2016.04.006" TargetMode="External"/><Relationship Id="rId25" Type="http://schemas.openxmlformats.org/officeDocument/2006/relationships/hyperlink" Target="https://doi.org/10.1016/j.biortech.2011.02.049" TargetMode="External"/><Relationship Id="rId46" Type="http://schemas.openxmlformats.org/officeDocument/2006/relationships/hyperlink" Target="https://doi.org/10.1617/s11527-009-9565-0" TargetMode="External"/><Relationship Id="rId67" Type="http://schemas.openxmlformats.org/officeDocument/2006/relationships/hyperlink" Target="https://doi.org/10.3390/foods_2020-07750" TargetMode="External"/><Relationship Id="rId272" Type="http://schemas.openxmlformats.org/officeDocument/2006/relationships/hyperlink" Target="https://doi.org/10.1016/j.energy.2018.03.085" TargetMode="External"/><Relationship Id="rId293" Type="http://schemas.openxmlformats.org/officeDocument/2006/relationships/hyperlink" Target="https://doi.org/10.1016/j.biortech.2011.11.034" TargetMode="External"/><Relationship Id="rId307" Type="http://schemas.openxmlformats.org/officeDocument/2006/relationships/hyperlink" Target="https://doi.org/10.1016/j.biombioe.2011.04.022" TargetMode="External"/><Relationship Id="rId328" Type="http://schemas.openxmlformats.org/officeDocument/2006/relationships/hyperlink" Target="https://doi.org/10.1016/j.biortech.2013.01.019" TargetMode="External"/><Relationship Id="rId88" Type="http://schemas.openxmlformats.org/officeDocument/2006/relationships/hyperlink" Target="https://doi.org/10.1021/ef5027373" TargetMode="External"/><Relationship Id="rId111" Type="http://schemas.openxmlformats.org/officeDocument/2006/relationships/hyperlink" Target="https://doi.org/10.1002/jctb.5239" TargetMode="External"/><Relationship Id="rId132" Type="http://schemas.openxmlformats.org/officeDocument/2006/relationships/hyperlink" Target="https://doi.org/10.1016/j.wasman.2020.08.032" TargetMode="External"/><Relationship Id="rId153" Type="http://schemas.openxmlformats.org/officeDocument/2006/relationships/hyperlink" Target="https://doi.org/10.1016/j.biortech.2017.08.012" TargetMode="External"/><Relationship Id="rId174" Type="http://schemas.openxmlformats.org/officeDocument/2006/relationships/hyperlink" Target="https://doi.org/10.1016/j.indcrop.2020.112279" TargetMode="External"/><Relationship Id="rId195" Type="http://schemas.openxmlformats.org/officeDocument/2006/relationships/hyperlink" Target="https://doi.org/10.1016/j.renene.2020.05.085" TargetMode="External"/><Relationship Id="rId209" Type="http://schemas.openxmlformats.org/officeDocument/2006/relationships/hyperlink" Target="https://doi.org/10.1016/j.biombioe.2014.10.027" TargetMode="External"/><Relationship Id="rId220" Type="http://schemas.openxmlformats.org/officeDocument/2006/relationships/hyperlink" Target="https://doi.org/10.1016/B978-0-12-815605-6.00002-0" TargetMode="External"/><Relationship Id="rId241" Type="http://schemas.openxmlformats.org/officeDocument/2006/relationships/hyperlink" Target="https://doi.org/10.1016/j.fuproc.2015.08.034" TargetMode="External"/><Relationship Id="rId15" Type="http://schemas.openxmlformats.org/officeDocument/2006/relationships/hyperlink" Target="https://doi.org/10.5071/26thEUBCE2018-1AV.2.18" TargetMode="External"/><Relationship Id="rId36" Type="http://schemas.openxmlformats.org/officeDocument/2006/relationships/hyperlink" Target="https://doi.org/10.1016/j.biortech.2012.12.030" TargetMode="External"/><Relationship Id="rId57" Type="http://schemas.openxmlformats.org/officeDocument/2006/relationships/hyperlink" Target="https://doi.org/10.1021/ef5027373" TargetMode="External"/><Relationship Id="rId262" Type="http://schemas.openxmlformats.org/officeDocument/2006/relationships/hyperlink" Target="https://doi.org/10.1016/j.biombioe.2015.08.018" TargetMode="External"/><Relationship Id="rId283" Type="http://schemas.openxmlformats.org/officeDocument/2006/relationships/hyperlink" Target="https://doi.org/10.1016/j.jiec.2014.07.044" TargetMode="External"/><Relationship Id="rId318" Type="http://schemas.openxmlformats.org/officeDocument/2006/relationships/hyperlink" Target="https://doi.org/10.1016/j.biortech.2005.01.010" TargetMode="External"/><Relationship Id="rId78" Type="http://schemas.openxmlformats.org/officeDocument/2006/relationships/hyperlink" Target="https://doi.org/10.1186/s13068-017-0995-6" TargetMode="External"/><Relationship Id="rId99" Type="http://schemas.openxmlformats.org/officeDocument/2006/relationships/hyperlink" Target="https://doi.org/10.1016/j.biortech.2018.05.108" TargetMode="External"/><Relationship Id="rId101" Type="http://schemas.openxmlformats.org/officeDocument/2006/relationships/hyperlink" Target="https://doi.org/10.1016/j.biortech.2018.05.108" TargetMode="External"/><Relationship Id="rId122" Type="http://schemas.openxmlformats.org/officeDocument/2006/relationships/hyperlink" Target="https://doi.org/10.1016/j.wasman.2020.08.032" TargetMode="External"/><Relationship Id="rId143" Type="http://schemas.openxmlformats.org/officeDocument/2006/relationships/hyperlink" Target="https://doi.org/10.1016/j.jece.2021.106768" TargetMode="External"/><Relationship Id="rId164" Type="http://schemas.openxmlformats.org/officeDocument/2006/relationships/hyperlink" Target="https://doi.org/10.1016/j.bej.2015.04.009" TargetMode="External"/><Relationship Id="rId185" Type="http://schemas.openxmlformats.org/officeDocument/2006/relationships/hyperlink" Target="https://doi.org/10.1016/j.cej.2019.03.032" TargetMode="External"/><Relationship Id="rId9" Type="http://schemas.openxmlformats.org/officeDocument/2006/relationships/hyperlink" Target="https://doi.org/10.1016/j.carbpol.2017.06.109" TargetMode="External"/><Relationship Id="rId210" Type="http://schemas.openxmlformats.org/officeDocument/2006/relationships/hyperlink" Target="https://doi.org/10.1016/j.foodres.2021.110529" TargetMode="External"/><Relationship Id="rId26" Type="http://schemas.openxmlformats.org/officeDocument/2006/relationships/hyperlink" Target="https://doi.org/10.1016/j.biortech.2011.02.049" TargetMode="External"/><Relationship Id="rId231" Type="http://schemas.openxmlformats.org/officeDocument/2006/relationships/hyperlink" Target="https://doi.org/10.1016/j.biombioe.2008.05.007" TargetMode="External"/><Relationship Id="rId252" Type="http://schemas.openxmlformats.org/officeDocument/2006/relationships/hyperlink" Target="https://doi.org/10.1016/j.enzmictec.2006.08.014" TargetMode="External"/><Relationship Id="rId273" Type="http://schemas.openxmlformats.org/officeDocument/2006/relationships/hyperlink" Target="https://doi.org/10.1016/j.indcrop.2015.03.056" TargetMode="External"/><Relationship Id="rId294" Type="http://schemas.openxmlformats.org/officeDocument/2006/relationships/hyperlink" Target="https://doi.org/10.1016/j.biortech.2011.11.034" TargetMode="External"/><Relationship Id="rId308" Type="http://schemas.openxmlformats.org/officeDocument/2006/relationships/hyperlink" Target="https://doi.org/10.1016/j.biombioe.2011.04.022" TargetMode="External"/><Relationship Id="rId329" Type="http://schemas.openxmlformats.org/officeDocument/2006/relationships/hyperlink" Target="https://doi.org/10.1016/j.biortech.2013.01.019" TargetMode="External"/><Relationship Id="rId47" Type="http://schemas.openxmlformats.org/officeDocument/2006/relationships/hyperlink" Target="https://doi.org/10.1021/jf034974x" TargetMode="External"/><Relationship Id="rId68" Type="http://schemas.openxmlformats.org/officeDocument/2006/relationships/hyperlink" Target="https://doi.org/10.3390/foods_2020-07750" TargetMode="External"/><Relationship Id="rId89" Type="http://schemas.openxmlformats.org/officeDocument/2006/relationships/hyperlink" Target="https://doi.org/10.1016/j.wasman.2018.07.044" TargetMode="External"/><Relationship Id="rId112" Type="http://schemas.openxmlformats.org/officeDocument/2006/relationships/hyperlink" Target="https://doi.org/10.1002/jctb.5239" TargetMode="External"/><Relationship Id="rId133" Type="http://schemas.openxmlformats.org/officeDocument/2006/relationships/hyperlink" Target="https://doi.org/10.1016/j.wasman.2020.08.032" TargetMode="External"/><Relationship Id="rId154" Type="http://schemas.openxmlformats.org/officeDocument/2006/relationships/hyperlink" Target="https://doi.org/10.1016/j.scitotenv.2020.142800" TargetMode="External"/><Relationship Id="rId175" Type="http://schemas.openxmlformats.org/officeDocument/2006/relationships/hyperlink" Target="https://doi.org/10.1016/j.foodhyd.2015.03.030" TargetMode="External"/><Relationship Id="rId196" Type="http://schemas.openxmlformats.org/officeDocument/2006/relationships/hyperlink" Target="https://doi.org/10.1016/j.biortech.2018.01.135" TargetMode="External"/><Relationship Id="rId200" Type="http://schemas.openxmlformats.org/officeDocument/2006/relationships/hyperlink" Target="https://doi.org/10.1016/j.jenvman.2013.02.054" TargetMode="External"/><Relationship Id="rId16" Type="http://schemas.openxmlformats.org/officeDocument/2006/relationships/hyperlink" Target="https://doi.org/10.1016/j.eng.2018.11.036" TargetMode="External"/><Relationship Id="rId221" Type="http://schemas.openxmlformats.org/officeDocument/2006/relationships/hyperlink" Target="https://doi.org/10.1016/B978-0-12-815605-6.00002-0" TargetMode="External"/><Relationship Id="rId242" Type="http://schemas.openxmlformats.org/officeDocument/2006/relationships/hyperlink" Target="https://doi.org/10.1016/j.fuproc.2015.08.034" TargetMode="External"/><Relationship Id="rId263" Type="http://schemas.openxmlformats.org/officeDocument/2006/relationships/hyperlink" Target="https://doi.org/10.1016/j.biombioe.2018.12.013" TargetMode="External"/><Relationship Id="rId284" Type="http://schemas.openxmlformats.org/officeDocument/2006/relationships/hyperlink" Target="https://doi.org/10.1016/j.eti.2020.101180" TargetMode="External"/><Relationship Id="rId319" Type="http://schemas.openxmlformats.org/officeDocument/2006/relationships/hyperlink" Target="https://doi.org/10.1016/j.biortech.2015.08.126" TargetMode="External"/><Relationship Id="rId37" Type="http://schemas.openxmlformats.org/officeDocument/2006/relationships/hyperlink" Target="https://doi.org/10.1016/j.indcrop.2011.07.010" TargetMode="External"/><Relationship Id="rId58" Type="http://schemas.openxmlformats.org/officeDocument/2006/relationships/hyperlink" Target="https://doi.org/10.1021/ef5027373" TargetMode="External"/><Relationship Id="rId79" Type="http://schemas.openxmlformats.org/officeDocument/2006/relationships/hyperlink" Target="https://doi.org/10.1039/C2RA20557B" TargetMode="External"/><Relationship Id="rId102" Type="http://schemas.openxmlformats.org/officeDocument/2006/relationships/hyperlink" Target="https://doi.org/10.1016/j.biortech.2020.124348" TargetMode="External"/><Relationship Id="rId123" Type="http://schemas.openxmlformats.org/officeDocument/2006/relationships/hyperlink" Target="https://doi.org/10.1016/j.wasman.2020.08.032" TargetMode="External"/><Relationship Id="rId144" Type="http://schemas.openxmlformats.org/officeDocument/2006/relationships/hyperlink" Target="https://doi.org/10.1016/j.jece.2021.106768" TargetMode="External"/><Relationship Id="rId330" Type="http://schemas.openxmlformats.org/officeDocument/2006/relationships/hyperlink" Target="https://doi.org/10.1016/j.foodchem.2016.10.130" TargetMode="External"/><Relationship Id="rId90" Type="http://schemas.openxmlformats.org/officeDocument/2006/relationships/hyperlink" Target="https://doi.org/10.1016/j.bcdf.2020.100234" TargetMode="External"/><Relationship Id="rId165" Type="http://schemas.openxmlformats.org/officeDocument/2006/relationships/hyperlink" Target="https://doi.org/10.1016/j.cattod.2013.10.065" TargetMode="External"/><Relationship Id="rId186" Type="http://schemas.openxmlformats.org/officeDocument/2006/relationships/hyperlink" Target="https://doi.org/10.1016/j.renene.2020.05.130" TargetMode="External"/><Relationship Id="rId211" Type="http://schemas.openxmlformats.org/officeDocument/2006/relationships/hyperlink" Target="https://doi.org/10.1016/j.foodres.2021.110529" TargetMode="External"/><Relationship Id="rId232" Type="http://schemas.openxmlformats.org/officeDocument/2006/relationships/hyperlink" Target="https://doi.org/10.1016/j.biombioe.2008.05.007" TargetMode="External"/><Relationship Id="rId253" Type="http://schemas.openxmlformats.org/officeDocument/2006/relationships/hyperlink" Target="https://doi.org/10.1016/j.fuel.2014.05.003" TargetMode="External"/><Relationship Id="rId274" Type="http://schemas.openxmlformats.org/officeDocument/2006/relationships/hyperlink" Target="https://doi.org/10.1016/j.indcrop.2015.03.009" TargetMode="External"/><Relationship Id="rId295" Type="http://schemas.openxmlformats.org/officeDocument/2006/relationships/hyperlink" Target="https://doi.org/10.1016/j.biortech.2011.06.023" TargetMode="External"/><Relationship Id="rId309" Type="http://schemas.openxmlformats.org/officeDocument/2006/relationships/hyperlink" Target="https://doi.org/10.1016/j.biombioe.2011.04.022" TargetMode="External"/><Relationship Id="rId27" Type="http://schemas.openxmlformats.org/officeDocument/2006/relationships/hyperlink" Target="https://doi.org/10.1016/j.biortech.2011.02.049" TargetMode="External"/><Relationship Id="rId48" Type="http://schemas.openxmlformats.org/officeDocument/2006/relationships/hyperlink" Target="https://doi.org/10.1016/j.biombioe.2015.03.004" TargetMode="External"/><Relationship Id="rId69" Type="http://schemas.openxmlformats.org/officeDocument/2006/relationships/hyperlink" Target="https://doi.org/10.1016/j.biortech.2021.126060" TargetMode="External"/><Relationship Id="rId113" Type="http://schemas.openxmlformats.org/officeDocument/2006/relationships/hyperlink" Target="https://doi.org/10.1007/s12649-015-9455-3" TargetMode="External"/><Relationship Id="rId134" Type="http://schemas.openxmlformats.org/officeDocument/2006/relationships/hyperlink" Target="https://doi.org/10.1016/j.compositesa.2019.105677" TargetMode="External"/><Relationship Id="rId320" Type="http://schemas.openxmlformats.org/officeDocument/2006/relationships/hyperlink" Target="https://doi.org/10.1016/j.biortech.2013.08.014" TargetMode="External"/><Relationship Id="rId80" Type="http://schemas.openxmlformats.org/officeDocument/2006/relationships/hyperlink" Target="https://doi.org/10.1039/C2RA20557B" TargetMode="External"/><Relationship Id="rId155" Type="http://schemas.openxmlformats.org/officeDocument/2006/relationships/hyperlink" Target="https://doi.org/10.1016/j.carbpol.2020.117274" TargetMode="External"/><Relationship Id="rId176" Type="http://schemas.openxmlformats.org/officeDocument/2006/relationships/hyperlink" Target="https://doi.org/10.3390/biology10090860" TargetMode="External"/><Relationship Id="rId197" Type="http://schemas.openxmlformats.org/officeDocument/2006/relationships/hyperlink" Target="https://doi.org/10.3390/molecules26020254" TargetMode="External"/><Relationship Id="rId201" Type="http://schemas.openxmlformats.org/officeDocument/2006/relationships/hyperlink" Target="https://doi.org/10.1016/j.supflu.2018.11.019" TargetMode="External"/><Relationship Id="rId222" Type="http://schemas.openxmlformats.org/officeDocument/2006/relationships/hyperlink" Target="https://doi.org/10.1016/B978-0-12-815605-6.00002-0" TargetMode="External"/><Relationship Id="rId243" Type="http://schemas.openxmlformats.org/officeDocument/2006/relationships/hyperlink" Target="https://doi.org/10.1016/j.fuproc.2015.08.034" TargetMode="External"/><Relationship Id="rId264" Type="http://schemas.openxmlformats.org/officeDocument/2006/relationships/hyperlink" Target="https://doi.org/10.1016/j.fuel.2020.117943" TargetMode="External"/><Relationship Id="rId285" Type="http://schemas.openxmlformats.org/officeDocument/2006/relationships/hyperlink" Target="https://doi.org/10.1016/j.eti.2020.101180" TargetMode="External"/><Relationship Id="rId17" Type="http://schemas.openxmlformats.org/officeDocument/2006/relationships/hyperlink" Target="https://doi.org/10.1016/j.wasman.2017.07.003" TargetMode="External"/><Relationship Id="rId38" Type="http://schemas.openxmlformats.org/officeDocument/2006/relationships/hyperlink" Target="https://doi.org/10.1016/j.biombioe.2010.10.018" TargetMode="External"/><Relationship Id="rId59" Type="http://schemas.openxmlformats.org/officeDocument/2006/relationships/hyperlink" Target="https://doi.org/10.1021/ef5027373" TargetMode="External"/><Relationship Id="rId103" Type="http://schemas.openxmlformats.org/officeDocument/2006/relationships/hyperlink" Target="https://doi.org/10.1016/j.apenergy.2020.114493" TargetMode="External"/><Relationship Id="rId124" Type="http://schemas.openxmlformats.org/officeDocument/2006/relationships/hyperlink" Target="https://doi.org/10.1016/j.wasman.2020.08.032" TargetMode="External"/><Relationship Id="rId310" Type="http://schemas.openxmlformats.org/officeDocument/2006/relationships/hyperlink" Target="https://doi.org/10.1016/j.biortech.2017.08.008" TargetMode="External"/><Relationship Id="rId70" Type="http://schemas.openxmlformats.org/officeDocument/2006/relationships/hyperlink" Target="https://doi.org/10.1016/j.biortech.2021.126060" TargetMode="External"/><Relationship Id="rId91" Type="http://schemas.openxmlformats.org/officeDocument/2006/relationships/hyperlink" Target="https://doi.org/10.1016/j.bcdf.2020.100234" TargetMode="External"/><Relationship Id="rId145" Type="http://schemas.openxmlformats.org/officeDocument/2006/relationships/hyperlink" Target="https://doi.org/10.1016/j.btre.2021.e00643" TargetMode="External"/><Relationship Id="rId166" Type="http://schemas.openxmlformats.org/officeDocument/2006/relationships/hyperlink" Target="https://doi.org/10.1016/j.cattod.2013.10.065" TargetMode="External"/><Relationship Id="rId187" Type="http://schemas.openxmlformats.org/officeDocument/2006/relationships/hyperlink" Target="https://doi.org/10.1016/j.fuel.2011.12.029" TargetMode="External"/><Relationship Id="rId331" Type="http://schemas.openxmlformats.org/officeDocument/2006/relationships/hyperlink" Target="https://doi.org/10.1016/j.foodchem.2016.10.130" TargetMode="External"/><Relationship Id="rId1" Type="http://schemas.openxmlformats.org/officeDocument/2006/relationships/hyperlink" Target="https://doi.org/10.1016/j.eng.2018.11.036" TargetMode="External"/><Relationship Id="rId212" Type="http://schemas.openxmlformats.org/officeDocument/2006/relationships/hyperlink" Target="https://doi.org/10.1016/j.indcrop.2018.04.076" TargetMode="External"/><Relationship Id="rId233" Type="http://schemas.openxmlformats.org/officeDocument/2006/relationships/hyperlink" Target="https://doi.org/10.1016/j.jclepro.2019.117859" TargetMode="External"/><Relationship Id="rId254" Type="http://schemas.openxmlformats.org/officeDocument/2006/relationships/hyperlink" Target="https://doi.org/10.1016/j.indcrop.2016.02.011" TargetMode="External"/><Relationship Id="rId28" Type="http://schemas.openxmlformats.org/officeDocument/2006/relationships/hyperlink" Target="https://doi.org/10.1016/j.biortech.2019.121614" TargetMode="External"/><Relationship Id="rId49" Type="http://schemas.openxmlformats.org/officeDocument/2006/relationships/hyperlink" Target="https://doi.org/10.1016/j.biombioe.2015.03.004" TargetMode="External"/><Relationship Id="rId114" Type="http://schemas.openxmlformats.org/officeDocument/2006/relationships/hyperlink" Target="https://doi.org/10.1007/s12649-015-9455-3" TargetMode="External"/><Relationship Id="rId275" Type="http://schemas.openxmlformats.org/officeDocument/2006/relationships/hyperlink" Target="https://doi.org/10.1016/j.ijbiomac.2018.08.046" TargetMode="External"/><Relationship Id="rId296" Type="http://schemas.openxmlformats.org/officeDocument/2006/relationships/hyperlink" Target="https://doi.org/10.1016/j.biortech.2017.05.089" TargetMode="External"/><Relationship Id="rId300" Type="http://schemas.openxmlformats.org/officeDocument/2006/relationships/hyperlink" Target="https://doi.org/10.1016/j.indcrop.2011.12.001" TargetMode="External"/><Relationship Id="rId60" Type="http://schemas.openxmlformats.org/officeDocument/2006/relationships/hyperlink" Target="https://doi.org/10.1021/ef5027373" TargetMode="External"/><Relationship Id="rId81" Type="http://schemas.openxmlformats.org/officeDocument/2006/relationships/hyperlink" Target="https://doi.org/10.1039/C2RA20557B" TargetMode="External"/><Relationship Id="rId135" Type="http://schemas.openxmlformats.org/officeDocument/2006/relationships/hyperlink" Target="https://doi.org/10.1016/j.wasman.2020.08.032" TargetMode="External"/><Relationship Id="rId156" Type="http://schemas.openxmlformats.org/officeDocument/2006/relationships/hyperlink" Target="https://doi.org/10.1016/j.jiec.2021.01.042" TargetMode="External"/><Relationship Id="rId177" Type="http://schemas.openxmlformats.org/officeDocument/2006/relationships/hyperlink" Target="https://doi.org/10.1016/j.foodchem.2020.126218" TargetMode="External"/><Relationship Id="rId198" Type="http://schemas.openxmlformats.org/officeDocument/2006/relationships/hyperlink" Target="https://doi.org/10.1016/j.indcrop.2018.02.061" TargetMode="External"/><Relationship Id="rId321" Type="http://schemas.openxmlformats.org/officeDocument/2006/relationships/hyperlink" Target="https://doi.org/10.1016/j.biortech.2013.08.014" TargetMode="External"/><Relationship Id="rId202" Type="http://schemas.openxmlformats.org/officeDocument/2006/relationships/hyperlink" Target="https://doi.org/10.1016/j.biortech.2019.121611" TargetMode="External"/><Relationship Id="rId223" Type="http://schemas.openxmlformats.org/officeDocument/2006/relationships/hyperlink" Target="https://doi.org/10.1016/B978-0-12-815605-6.00002-0" TargetMode="External"/><Relationship Id="rId244" Type="http://schemas.openxmlformats.org/officeDocument/2006/relationships/hyperlink" Target="https://doi.org/10.1016/j.indcrop.2021.113578" TargetMode="External"/><Relationship Id="rId18" Type="http://schemas.openxmlformats.org/officeDocument/2006/relationships/hyperlink" Target="https://doi.org/10.1016/j.renene.2016.02.059" TargetMode="External"/><Relationship Id="rId39" Type="http://schemas.openxmlformats.org/officeDocument/2006/relationships/hyperlink" Target="https://doi.org/10.1016/j.carbpol.2014.07.052" TargetMode="External"/><Relationship Id="rId265" Type="http://schemas.openxmlformats.org/officeDocument/2006/relationships/hyperlink" Target="https://doi.org/10.1016/j.biteb.2021.100833" TargetMode="External"/><Relationship Id="rId286" Type="http://schemas.openxmlformats.org/officeDocument/2006/relationships/hyperlink" Target="https://doi.org/10.1016/j.eti.2020.101180" TargetMode="External"/><Relationship Id="rId50" Type="http://schemas.openxmlformats.org/officeDocument/2006/relationships/hyperlink" Target="https://doi.org/10.1016/j.biombioe.2015.12.005" TargetMode="External"/><Relationship Id="rId104" Type="http://schemas.openxmlformats.org/officeDocument/2006/relationships/hyperlink" Target="https://doi.org/10.1016/j.foodchem.2018.07.080" TargetMode="External"/><Relationship Id="rId125" Type="http://schemas.openxmlformats.org/officeDocument/2006/relationships/hyperlink" Target="https://doi.org/10.4236/fns.2020.116034" TargetMode="External"/><Relationship Id="rId146" Type="http://schemas.openxmlformats.org/officeDocument/2006/relationships/hyperlink" Target="https://doi.org/10.1016/j.biortech.2018.06.072" TargetMode="External"/><Relationship Id="rId167" Type="http://schemas.openxmlformats.org/officeDocument/2006/relationships/hyperlink" Target="https://doi.org/10.1016/j.cattod.2013.10.065" TargetMode="External"/><Relationship Id="rId188" Type="http://schemas.openxmlformats.org/officeDocument/2006/relationships/hyperlink" Target="https://doi.org/10.1016/j.enconman.2017.06.010" TargetMode="External"/><Relationship Id="rId311" Type="http://schemas.openxmlformats.org/officeDocument/2006/relationships/hyperlink" Target="https://doi.org/10.1016/j.indcrop.2020.112265" TargetMode="External"/><Relationship Id="rId332" Type="http://schemas.openxmlformats.org/officeDocument/2006/relationships/hyperlink" Target="https://doi.org/10.1016/j.eti.2020.101180" TargetMode="External"/><Relationship Id="rId71" Type="http://schemas.openxmlformats.org/officeDocument/2006/relationships/hyperlink" Target="https://doi.org/10.1186/s13068-017-0995-6" TargetMode="External"/><Relationship Id="rId92" Type="http://schemas.openxmlformats.org/officeDocument/2006/relationships/hyperlink" Target="https://doi.org/10.1016/j.biortech.2018.01.041" TargetMode="External"/><Relationship Id="rId213" Type="http://schemas.openxmlformats.org/officeDocument/2006/relationships/hyperlink" Target="https://doi.org/10.1016/j.enconman.2018.12.078" TargetMode="External"/><Relationship Id="rId234" Type="http://schemas.openxmlformats.org/officeDocument/2006/relationships/hyperlink" Target="https://doi.org/10.1016/j.fbio.2021.101374" TargetMode="External"/><Relationship Id="rId2" Type="http://schemas.openxmlformats.org/officeDocument/2006/relationships/hyperlink" Target="https://doi.org/10.1016/j.supflu.2018.03.015" TargetMode="External"/><Relationship Id="rId29" Type="http://schemas.openxmlformats.org/officeDocument/2006/relationships/hyperlink" Target="https://doi.org/10.1016/j.wasman.2015.08.010" TargetMode="External"/><Relationship Id="rId255" Type="http://schemas.openxmlformats.org/officeDocument/2006/relationships/hyperlink" Target="https://doi.org/10.1016/j.indcrop.2016.02.011" TargetMode="External"/><Relationship Id="rId276" Type="http://schemas.openxmlformats.org/officeDocument/2006/relationships/hyperlink" Target="https://doi.org/10.1016/j.biteb.2018.09.010" TargetMode="External"/><Relationship Id="rId297" Type="http://schemas.openxmlformats.org/officeDocument/2006/relationships/hyperlink" Target="https://doi.org/10.1016/j.procbio.2015.11.011" TargetMode="External"/><Relationship Id="rId40" Type="http://schemas.openxmlformats.org/officeDocument/2006/relationships/hyperlink" Target="https://doi.org/10.1016/j.carbpol.2014.07.052" TargetMode="External"/><Relationship Id="rId115" Type="http://schemas.openxmlformats.org/officeDocument/2006/relationships/hyperlink" Target="https://doi.org/10.1007/s12649-015-9455-3" TargetMode="External"/><Relationship Id="rId136" Type="http://schemas.openxmlformats.org/officeDocument/2006/relationships/hyperlink" Target="https://doi.org/10.1016/j.wasman.2020.08.032" TargetMode="External"/><Relationship Id="rId157" Type="http://schemas.openxmlformats.org/officeDocument/2006/relationships/hyperlink" Target="https://doi.org/10.1016/j.foodchem.2021.129264" TargetMode="External"/><Relationship Id="rId178" Type="http://schemas.openxmlformats.org/officeDocument/2006/relationships/hyperlink" Target="https://doi.org/10.1016/j.jclepro.2018.06.062" TargetMode="External"/><Relationship Id="rId301" Type="http://schemas.openxmlformats.org/officeDocument/2006/relationships/hyperlink" Target="https://doi.org/10.1016/j.foodhyd.2012.05.022" TargetMode="External"/><Relationship Id="rId322" Type="http://schemas.openxmlformats.org/officeDocument/2006/relationships/hyperlink" Target="https://doi.org/10.1016/j.biortech.2013.08.014" TargetMode="External"/><Relationship Id="rId61" Type="http://schemas.openxmlformats.org/officeDocument/2006/relationships/hyperlink" Target="https://doi.org/10.1021/ef5027373" TargetMode="External"/><Relationship Id="rId82" Type="http://schemas.openxmlformats.org/officeDocument/2006/relationships/hyperlink" Target="https://doi.org/10.1039/C2RA20557B" TargetMode="External"/><Relationship Id="rId199" Type="http://schemas.openxmlformats.org/officeDocument/2006/relationships/hyperlink" Target="https://doi.org/10.1016/j.indcrop.2018.02.061" TargetMode="External"/><Relationship Id="rId203" Type="http://schemas.openxmlformats.org/officeDocument/2006/relationships/hyperlink" Target="https://doi.org/10.1016/j.supflu.2016.10.015" TargetMode="External"/><Relationship Id="rId19" Type="http://schemas.openxmlformats.org/officeDocument/2006/relationships/hyperlink" Target="https://doi.org/10.5071/26thEUBCE2018-1AV.2.18" TargetMode="External"/><Relationship Id="rId224" Type="http://schemas.openxmlformats.org/officeDocument/2006/relationships/hyperlink" Target="https://doi.org/10.1016/B978-0-12-815605-6.00002-0" TargetMode="External"/><Relationship Id="rId245" Type="http://schemas.openxmlformats.org/officeDocument/2006/relationships/hyperlink" Target="https://doi.org/10.1016/j.indcrop.2021.113578" TargetMode="External"/><Relationship Id="rId266" Type="http://schemas.openxmlformats.org/officeDocument/2006/relationships/hyperlink" Target="https://doi.org/10.1016/j.biteb.2021.100833" TargetMode="External"/><Relationship Id="rId287" Type="http://schemas.openxmlformats.org/officeDocument/2006/relationships/hyperlink" Target="https://doi.org/10.1016/j.eti.2020.101180" TargetMode="External"/><Relationship Id="rId30" Type="http://schemas.openxmlformats.org/officeDocument/2006/relationships/hyperlink" Target="https://doi.org/10.1016/j.biortech.2018.01.041" TargetMode="External"/><Relationship Id="rId105" Type="http://schemas.openxmlformats.org/officeDocument/2006/relationships/hyperlink" Target="https://doi.org/10.1016/j.wasman.2020.09.034" TargetMode="External"/><Relationship Id="rId126" Type="http://schemas.openxmlformats.org/officeDocument/2006/relationships/hyperlink" Target="https://doi.org/10.1016/j.wasman.2020.08.032" TargetMode="External"/><Relationship Id="rId147" Type="http://schemas.openxmlformats.org/officeDocument/2006/relationships/hyperlink" Target="https://doi.org/10.1016/j.biortech.2018.06.072" TargetMode="External"/><Relationship Id="rId168" Type="http://schemas.openxmlformats.org/officeDocument/2006/relationships/hyperlink" Target="https://doi.org/10.1016/j.scitotenv.2018.07.155" TargetMode="External"/><Relationship Id="rId312" Type="http://schemas.openxmlformats.org/officeDocument/2006/relationships/hyperlink" Target="https://doi.org/10.1016/j.biortech.2018.07.005" TargetMode="External"/><Relationship Id="rId333" Type="http://schemas.openxmlformats.org/officeDocument/2006/relationships/printerSettings" Target="../printerSettings/printerSettings1.bin"/><Relationship Id="rId51" Type="http://schemas.openxmlformats.org/officeDocument/2006/relationships/hyperlink" Target="https://doi.org/10.1007/s11274-014-1745-6" TargetMode="External"/><Relationship Id="rId72" Type="http://schemas.openxmlformats.org/officeDocument/2006/relationships/hyperlink" Target="https://doi.org/10.1186/s13068-017-0995-6" TargetMode="External"/><Relationship Id="rId93" Type="http://schemas.openxmlformats.org/officeDocument/2006/relationships/hyperlink" Target="https://doi.org/10.1016/j.biortech.2017.08.110" TargetMode="External"/><Relationship Id="rId189" Type="http://schemas.openxmlformats.org/officeDocument/2006/relationships/hyperlink" Target="https://doi.org/10.1016/j.renene.2020.01.120" TargetMode="External"/><Relationship Id="rId3" Type="http://schemas.openxmlformats.org/officeDocument/2006/relationships/hyperlink" Target="https://doi.org/10.1007/s13399-020-00627-y" TargetMode="External"/><Relationship Id="rId214" Type="http://schemas.openxmlformats.org/officeDocument/2006/relationships/hyperlink" Target="https://doi.org/10.1016/j.ijhydene.2017.08.185" TargetMode="External"/><Relationship Id="rId235" Type="http://schemas.openxmlformats.org/officeDocument/2006/relationships/hyperlink" Target="https://doi.org/10.1016/j.energy.2020.117156" TargetMode="External"/><Relationship Id="rId256" Type="http://schemas.openxmlformats.org/officeDocument/2006/relationships/hyperlink" Target="https://doi.org/10.1016/j.biortech.2010.02.036" TargetMode="External"/><Relationship Id="rId277" Type="http://schemas.openxmlformats.org/officeDocument/2006/relationships/hyperlink" Target="https://doi.org/10.1016/j.bej.2019.107330" TargetMode="External"/><Relationship Id="rId298" Type="http://schemas.openxmlformats.org/officeDocument/2006/relationships/hyperlink" Target="https://doi.org/10.1016/j.biortech.2017.05.131" TargetMode="External"/><Relationship Id="rId116" Type="http://schemas.openxmlformats.org/officeDocument/2006/relationships/hyperlink" Target="https://doi.org/10.1021/ef5027373" TargetMode="External"/><Relationship Id="rId137" Type="http://schemas.openxmlformats.org/officeDocument/2006/relationships/hyperlink" Target="https://doi.org/10.1016/j.wasman.2020.08.032" TargetMode="External"/><Relationship Id="rId158" Type="http://schemas.openxmlformats.org/officeDocument/2006/relationships/hyperlink" Target="https://doi.org/10.1016/j.seppur.2013.02.015" TargetMode="External"/><Relationship Id="rId302" Type="http://schemas.openxmlformats.org/officeDocument/2006/relationships/hyperlink" Target="https://doi.org/10.1016/j.foodhyd.2012.05.022" TargetMode="External"/><Relationship Id="rId323" Type="http://schemas.openxmlformats.org/officeDocument/2006/relationships/hyperlink" Target="https://doi.org/10.1016/j.biortech.2015.02.060" TargetMode="External"/><Relationship Id="rId20" Type="http://schemas.openxmlformats.org/officeDocument/2006/relationships/hyperlink" Target="https://doi.org/10.1021/jf102188k" TargetMode="External"/><Relationship Id="rId41" Type="http://schemas.openxmlformats.org/officeDocument/2006/relationships/hyperlink" Target="https://doi.org/10.1016/j.biombioe.2011.10.033" TargetMode="External"/><Relationship Id="rId62" Type="http://schemas.openxmlformats.org/officeDocument/2006/relationships/hyperlink" Target="https://doi.org/10.1016/j.biortech.2020.123884" TargetMode="External"/><Relationship Id="rId83" Type="http://schemas.openxmlformats.org/officeDocument/2006/relationships/hyperlink" Target="https://doi.org/10.1016/j.apenergy.2013.07.036" TargetMode="External"/><Relationship Id="rId179" Type="http://schemas.openxmlformats.org/officeDocument/2006/relationships/hyperlink" Target="https://doi.org/10.1016/j.biortech.2020.124099" TargetMode="External"/><Relationship Id="rId190" Type="http://schemas.openxmlformats.org/officeDocument/2006/relationships/hyperlink" Target="https://doi.org/10.1016/j.renene.2020.01.120" TargetMode="External"/><Relationship Id="rId204" Type="http://schemas.openxmlformats.org/officeDocument/2006/relationships/hyperlink" Target="https://doi.org/10.1016/j.supflu.2016.10.015" TargetMode="External"/><Relationship Id="rId225" Type="http://schemas.openxmlformats.org/officeDocument/2006/relationships/hyperlink" Target="https://doi.org/10.1016/j.indcrop.2021.113818" TargetMode="External"/><Relationship Id="rId246" Type="http://schemas.openxmlformats.org/officeDocument/2006/relationships/hyperlink" Target="https://doi.org/10.1016/j.biteb.2021.100690" TargetMode="External"/><Relationship Id="rId267" Type="http://schemas.openxmlformats.org/officeDocument/2006/relationships/hyperlink" Target="https://doi.org/10.1016/j.biortech.2015.06.146" TargetMode="External"/><Relationship Id="rId288" Type="http://schemas.openxmlformats.org/officeDocument/2006/relationships/hyperlink" Target="https://doi.org/10.1016/j.eti.2020.101180" TargetMode="External"/><Relationship Id="rId106" Type="http://schemas.openxmlformats.org/officeDocument/2006/relationships/hyperlink" Target="https://doi.org/10.1021/ef5027373" TargetMode="External"/><Relationship Id="rId127" Type="http://schemas.openxmlformats.org/officeDocument/2006/relationships/hyperlink" Target="https://doi.org/10.1016/j.wasman.2020.08.032" TargetMode="External"/><Relationship Id="rId313" Type="http://schemas.openxmlformats.org/officeDocument/2006/relationships/hyperlink" Target="https://doi.org/10.1016/j.biortech.2019.01.017" TargetMode="External"/><Relationship Id="rId10" Type="http://schemas.openxmlformats.org/officeDocument/2006/relationships/hyperlink" Target="https://doi.org/10.1007/s00253-017-8522-z" TargetMode="External"/><Relationship Id="rId31" Type="http://schemas.openxmlformats.org/officeDocument/2006/relationships/hyperlink" Target="https://doi.org/10.1016/j.supflu.2014.02.017" TargetMode="External"/><Relationship Id="rId52" Type="http://schemas.openxmlformats.org/officeDocument/2006/relationships/hyperlink" Target="https://doi.org/10.1021/ef5027373" TargetMode="External"/><Relationship Id="rId73" Type="http://schemas.openxmlformats.org/officeDocument/2006/relationships/hyperlink" Target="https://doi.org/10.1186/s13068-017-0995-6" TargetMode="External"/><Relationship Id="rId94" Type="http://schemas.openxmlformats.org/officeDocument/2006/relationships/hyperlink" Target="https://doi.org/10.1617/s11527-009-9565-0" TargetMode="External"/><Relationship Id="rId148" Type="http://schemas.openxmlformats.org/officeDocument/2006/relationships/hyperlink" Target="https://doi.org/10.1016/j.fuel.2017.08.059" TargetMode="External"/><Relationship Id="rId169" Type="http://schemas.openxmlformats.org/officeDocument/2006/relationships/hyperlink" Target="https://doi.org/10.1016/j.scitotenv.2018.07.155" TargetMode="External"/><Relationship Id="rId4" Type="http://schemas.openxmlformats.org/officeDocument/2006/relationships/hyperlink" Target="https://doi.org/10.1016/j.biortech.2017.08.094" TargetMode="External"/><Relationship Id="rId180" Type="http://schemas.openxmlformats.org/officeDocument/2006/relationships/hyperlink" Target="https://doi.org/10.1016/j.renene.2019.12.030" TargetMode="External"/><Relationship Id="rId215" Type="http://schemas.openxmlformats.org/officeDocument/2006/relationships/hyperlink" Target="https://doi.org/10.1016/j.procbio.2010.04.017" TargetMode="External"/><Relationship Id="rId236" Type="http://schemas.openxmlformats.org/officeDocument/2006/relationships/hyperlink" Target="https://doi.org/10.1016/j.jiec.2021.07.020" TargetMode="External"/><Relationship Id="rId257" Type="http://schemas.openxmlformats.org/officeDocument/2006/relationships/hyperlink" Target="https://doi.org/10.1016/j.biombioe.2007.09.013" TargetMode="External"/><Relationship Id="rId278" Type="http://schemas.openxmlformats.org/officeDocument/2006/relationships/hyperlink" Target="https://doi.org/10.1016/j.indcrop.2014.07.002" TargetMode="External"/><Relationship Id="rId303" Type="http://schemas.openxmlformats.org/officeDocument/2006/relationships/hyperlink" Target="https://doi.org/10.1016/j.biombioe.2013.04.005" TargetMode="External"/><Relationship Id="rId42" Type="http://schemas.openxmlformats.org/officeDocument/2006/relationships/hyperlink" Target="https://doi.org/10.1016/j.enzmictec.2009.10.016" TargetMode="External"/><Relationship Id="rId84" Type="http://schemas.openxmlformats.org/officeDocument/2006/relationships/hyperlink" Target="https://doi.org/10.1016/j.wasman.2011.02.007" TargetMode="External"/><Relationship Id="rId138" Type="http://schemas.openxmlformats.org/officeDocument/2006/relationships/hyperlink" Target="https://doi.org/10.1016/j.wasman.2020.08.032" TargetMode="External"/><Relationship Id="rId191" Type="http://schemas.openxmlformats.org/officeDocument/2006/relationships/hyperlink" Target="https://doi.org/10.1016/j.biombioe.2020.105785" TargetMode="External"/><Relationship Id="rId205" Type="http://schemas.openxmlformats.org/officeDocument/2006/relationships/hyperlink" Target="https://doi.org/10.1016/j.biombioe.2017.06.022" TargetMode="External"/><Relationship Id="rId247" Type="http://schemas.openxmlformats.org/officeDocument/2006/relationships/hyperlink" Target="https://doi.org/10.1016/j.biortech.2016.11.101" TargetMode="External"/><Relationship Id="rId107" Type="http://schemas.openxmlformats.org/officeDocument/2006/relationships/hyperlink" Target="https://doi.org/10.1016/j.indcrop.2014.09.020" TargetMode="External"/><Relationship Id="rId289" Type="http://schemas.openxmlformats.org/officeDocument/2006/relationships/hyperlink" Target="https://doi.org/10.1016/j.biombioe.2010.01.042" TargetMode="External"/><Relationship Id="rId11" Type="http://schemas.openxmlformats.org/officeDocument/2006/relationships/hyperlink" Target="https://doi.org/10.1016/j.biortech.2014.06.067" TargetMode="External"/><Relationship Id="rId53" Type="http://schemas.openxmlformats.org/officeDocument/2006/relationships/hyperlink" Target="https://doi.org/10.1021/ef5027373" TargetMode="External"/><Relationship Id="rId149" Type="http://schemas.openxmlformats.org/officeDocument/2006/relationships/hyperlink" Target="https://doi.org/10.1016/j.bcab.2017.12.003" TargetMode="External"/><Relationship Id="rId314" Type="http://schemas.openxmlformats.org/officeDocument/2006/relationships/hyperlink" Target="https://doi.org/10.1016/j.biortech.2018.06.039" TargetMode="External"/><Relationship Id="rId95" Type="http://schemas.openxmlformats.org/officeDocument/2006/relationships/hyperlink" Target="https://doi.org/10.1021/jf102188k" TargetMode="External"/><Relationship Id="rId160" Type="http://schemas.openxmlformats.org/officeDocument/2006/relationships/hyperlink" Target="https://doi.org/10.1016/j.biortech.2020.124167" TargetMode="External"/><Relationship Id="rId216" Type="http://schemas.openxmlformats.org/officeDocument/2006/relationships/hyperlink" Target="https://doi.org/10.1016/j.biortech.2017.07.072" TargetMode="External"/><Relationship Id="rId258" Type="http://schemas.openxmlformats.org/officeDocument/2006/relationships/hyperlink" Target="https://doi.org/10.1016/j.psep.2017.07.019" TargetMode="External"/><Relationship Id="rId22" Type="http://schemas.openxmlformats.org/officeDocument/2006/relationships/hyperlink" Target="https://doi.org/10.1016/j.jece.2017.12.038" TargetMode="External"/><Relationship Id="rId64" Type="http://schemas.openxmlformats.org/officeDocument/2006/relationships/hyperlink" Target="https://doi.org/10.1016/j.carbpol.2015.12.004" TargetMode="External"/><Relationship Id="rId118" Type="http://schemas.openxmlformats.org/officeDocument/2006/relationships/hyperlink" Target="https://doi.org/10.5071/26thEUBCE2018-1AV.2.18" TargetMode="External"/><Relationship Id="rId325" Type="http://schemas.openxmlformats.org/officeDocument/2006/relationships/hyperlink" Target="https://doi.org/10.1016/j.biortech.2010.06.027" TargetMode="External"/><Relationship Id="rId171" Type="http://schemas.openxmlformats.org/officeDocument/2006/relationships/hyperlink" Target="https://doi.org/10.1016/j.foodhyd.2015.03.030" TargetMode="External"/><Relationship Id="rId227" Type="http://schemas.openxmlformats.org/officeDocument/2006/relationships/hyperlink" Target="https://doi.org/10.1016/j.energy.2015.08.064" TargetMode="External"/><Relationship Id="rId269" Type="http://schemas.openxmlformats.org/officeDocument/2006/relationships/hyperlink" Target="https://doi.org/10.1016/j.indcrop.2019.03.059" TargetMode="External"/><Relationship Id="rId33" Type="http://schemas.openxmlformats.org/officeDocument/2006/relationships/hyperlink" Target="https://doi.org/10.1016/j.supflu.2014.02.017" TargetMode="External"/><Relationship Id="rId129" Type="http://schemas.openxmlformats.org/officeDocument/2006/relationships/hyperlink" Target="https://doi.org/10.1016/j.wasman.2020.08.032" TargetMode="External"/><Relationship Id="rId280" Type="http://schemas.openxmlformats.org/officeDocument/2006/relationships/hyperlink" Target="https://doi.org/10.1016/j.enconman.2018.10.106" TargetMode="External"/><Relationship Id="rId75" Type="http://schemas.openxmlformats.org/officeDocument/2006/relationships/hyperlink" Target="https://doi.org/10.1186/s13068-017-0995-6" TargetMode="External"/><Relationship Id="rId140" Type="http://schemas.openxmlformats.org/officeDocument/2006/relationships/hyperlink" Target="https://doi.org/10.1016/j.wasman.2020.08.032" TargetMode="External"/><Relationship Id="rId182" Type="http://schemas.openxmlformats.org/officeDocument/2006/relationships/hyperlink" Target="https://doi.org/10.1016/j.agwat.2016.04.010" TargetMode="External"/><Relationship Id="rId6" Type="http://schemas.openxmlformats.org/officeDocument/2006/relationships/hyperlink" Target="https://doi.org/10.1016/j.indcrop.2018.12.091" TargetMode="External"/><Relationship Id="rId238" Type="http://schemas.openxmlformats.org/officeDocument/2006/relationships/hyperlink" Target="https://doi.org/10.1016/j.indcrop.2018.09.017" TargetMode="External"/><Relationship Id="rId291" Type="http://schemas.openxmlformats.org/officeDocument/2006/relationships/hyperlink" Target="https://doi.org/10.1016/j.biteb.2021.100868" TargetMode="External"/><Relationship Id="rId305" Type="http://schemas.openxmlformats.org/officeDocument/2006/relationships/hyperlink" Target="https://doi.org/10.1016/j.fuel.2020.119302" TargetMode="External"/><Relationship Id="rId44" Type="http://schemas.openxmlformats.org/officeDocument/2006/relationships/hyperlink" Target="https://doi.org/10.1016/j.carbpol.2014.07.052" TargetMode="External"/><Relationship Id="rId86" Type="http://schemas.openxmlformats.org/officeDocument/2006/relationships/hyperlink" Target="https://doi.org/10.1016/j.biortech.2018.03.135" TargetMode="External"/><Relationship Id="rId151" Type="http://schemas.openxmlformats.org/officeDocument/2006/relationships/hyperlink" Target="https://doi.org/10.1016/j.jaap.2017.07.019" TargetMode="External"/><Relationship Id="rId193" Type="http://schemas.openxmlformats.org/officeDocument/2006/relationships/hyperlink" Target="https://doi.org/10.1016/j.jece.2017.12.038" TargetMode="External"/><Relationship Id="rId207" Type="http://schemas.openxmlformats.org/officeDocument/2006/relationships/hyperlink" Target="https://doi.org/10.1016/j.jclepro.2020.125179" TargetMode="External"/><Relationship Id="rId249" Type="http://schemas.openxmlformats.org/officeDocument/2006/relationships/hyperlink" Target="https://doi.org/10.1016/j.supflu.2020.104916" TargetMode="External"/><Relationship Id="rId13" Type="http://schemas.openxmlformats.org/officeDocument/2006/relationships/hyperlink" Target="https://doi.org/10.1016/j.foodres.2018.10.083" TargetMode="External"/><Relationship Id="rId109" Type="http://schemas.openxmlformats.org/officeDocument/2006/relationships/hyperlink" Target="https://doi.org/10.1021/ef5027373" TargetMode="External"/><Relationship Id="rId260" Type="http://schemas.openxmlformats.org/officeDocument/2006/relationships/hyperlink" Target="https://doi.org/10.1016/j.apenergy.2011.11.065" TargetMode="External"/><Relationship Id="rId316" Type="http://schemas.openxmlformats.org/officeDocument/2006/relationships/hyperlink" Target="https://doi.org/10.1016/j.bej.2019.107288" TargetMode="External"/><Relationship Id="rId55" Type="http://schemas.openxmlformats.org/officeDocument/2006/relationships/hyperlink" Target="https://doi.org/10.1021/ef5027373" TargetMode="External"/><Relationship Id="rId97" Type="http://schemas.openxmlformats.org/officeDocument/2006/relationships/hyperlink" Target="https://doi.org/10.1016/j.carbpol.2018.03.022" TargetMode="External"/><Relationship Id="rId120" Type="http://schemas.openxmlformats.org/officeDocument/2006/relationships/hyperlink" Target="https://doi.org/10.1016/j.renene.2020.05.108" TargetMode="External"/><Relationship Id="rId162" Type="http://schemas.openxmlformats.org/officeDocument/2006/relationships/hyperlink" Target="https://doi.org/10.1016/j.cep.2020.108269" TargetMode="External"/><Relationship Id="rId218" Type="http://schemas.openxmlformats.org/officeDocument/2006/relationships/hyperlink" Target="https://doi.org/10.1016/j.biombioe.2017.12.005" TargetMode="External"/><Relationship Id="rId271" Type="http://schemas.openxmlformats.org/officeDocument/2006/relationships/hyperlink" Target="https://doi.org/10.1016/j.indcrop.2021.113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D668-9CCB-4DEA-8731-95DF937CF8DE}">
  <dimension ref="A1:M357"/>
  <sheetViews>
    <sheetView tabSelected="1" topLeftCell="A289" zoomScale="120" zoomScaleNormal="120" workbookViewId="0">
      <selection activeCell="A304" sqref="A304"/>
    </sheetView>
  </sheetViews>
  <sheetFormatPr baseColWidth="10" defaultRowHeight="15" x14ac:dyDescent="0.25"/>
  <cols>
    <col min="1" max="1" width="38.28515625" style="9" bestFit="1" customWidth="1"/>
    <col min="2" max="2" width="8.42578125" style="9" bestFit="1" customWidth="1"/>
    <col min="3" max="3" width="12.140625" style="9" bestFit="1" customWidth="1"/>
    <col min="4" max="4" width="6.28515625" style="9" bestFit="1" customWidth="1"/>
    <col min="5" max="5" width="6" style="9" bestFit="1" customWidth="1"/>
    <col min="6" max="6" width="9.85546875" style="9" bestFit="1" customWidth="1"/>
    <col min="7" max="7" width="6.85546875" style="9" bestFit="1" customWidth="1"/>
    <col min="8" max="8" width="5.5703125" style="9" bestFit="1" customWidth="1"/>
    <col min="9" max="9" width="42.140625" style="9" customWidth="1"/>
    <col min="10" max="10" width="42.42578125" style="9" customWidth="1"/>
    <col min="11" max="11" width="43.42578125" style="9" bestFit="1" customWidth="1"/>
    <col min="12" max="12" width="42" style="9" bestFit="1" customWidth="1"/>
    <col min="13" max="13" width="42.5703125" style="9" bestFit="1" customWidth="1"/>
  </cols>
  <sheetData>
    <row r="1" spans="1:13" x14ac:dyDescent="0.25">
      <c r="A1" s="2" t="s">
        <v>25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24</v>
      </c>
      <c r="I1" s="2" t="s">
        <v>440</v>
      </c>
      <c r="J1" s="2" t="s">
        <v>69</v>
      </c>
      <c r="K1" s="2" t="s">
        <v>70</v>
      </c>
      <c r="L1" s="2" t="s">
        <v>98</v>
      </c>
      <c r="M1" s="2" t="s">
        <v>99</v>
      </c>
    </row>
    <row r="2" spans="1:13" x14ac:dyDescent="0.25">
      <c r="A2" s="3" t="s">
        <v>198</v>
      </c>
      <c r="B2" s="1">
        <v>49.63</v>
      </c>
      <c r="C2" s="1">
        <v>35.200000000000003</v>
      </c>
      <c r="D2" s="1">
        <v>2.4700000000000002</v>
      </c>
      <c r="E2" s="1">
        <v>0</v>
      </c>
      <c r="F2" s="1">
        <v>6.87</v>
      </c>
      <c r="G2" s="1">
        <v>4.8600000000000003</v>
      </c>
      <c r="H2" s="1">
        <v>0.97</v>
      </c>
      <c r="I2" s="14" t="s">
        <v>71</v>
      </c>
      <c r="J2" s="14" t="s">
        <v>72</v>
      </c>
      <c r="K2" s="1"/>
      <c r="L2" s="1"/>
      <c r="M2" s="1"/>
    </row>
    <row r="3" spans="1:13" x14ac:dyDescent="0.25">
      <c r="A3" s="1" t="s">
        <v>49</v>
      </c>
      <c r="B3" s="1">
        <v>23</v>
      </c>
      <c r="C3" s="1">
        <v>20</v>
      </c>
      <c r="D3" s="1">
        <v>22</v>
      </c>
      <c r="E3" s="1">
        <v>0</v>
      </c>
      <c r="F3" s="1">
        <v>16</v>
      </c>
      <c r="G3" s="1">
        <v>0</v>
      </c>
      <c r="H3" s="1">
        <v>19</v>
      </c>
      <c r="I3" s="14" t="s">
        <v>5</v>
      </c>
      <c r="J3" s="1"/>
      <c r="K3" s="1"/>
      <c r="L3" s="1"/>
      <c r="M3" s="1"/>
    </row>
    <row r="4" spans="1:13" x14ac:dyDescent="0.25">
      <c r="A4" s="4" t="s">
        <v>37</v>
      </c>
      <c r="B4" s="1">
        <v>24.95</v>
      </c>
      <c r="C4" s="1">
        <v>13.68</v>
      </c>
      <c r="D4" s="1">
        <v>17.010000000000002</v>
      </c>
      <c r="E4" s="1">
        <v>17.010000000000002</v>
      </c>
      <c r="F4" s="1">
        <v>17.61</v>
      </c>
      <c r="G4" s="1">
        <v>6.33</v>
      </c>
      <c r="H4" s="1">
        <v>3.41</v>
      </c>
      <c r="I4" s="14" t="s">
        <v>74</v>
      </c>
      <c r="J4" s="1" t="s">
        <v>73</v>
      </c>
      <c r="K4" s="1" t="s">
        <v>75</v>
      </c>
      <c r="L4" s="1"/>
      <c r="M4" s="1"/>
    </row>
    <row r="5" spans="1:13" x14ac:dyDescent="0.25">
      <c r="A5" s="4" t="s">
        <v>37</v>
      </c>
      <c r="B5" s="1">
        <v>31.83</v>
      </c>
      <c r="C5" s="1">
        <v>9.86</v>
      </c>
      <c r="D5" s="1">
        <v>5.35</v>
      </c>
      <c r="E5" s="1">
        <v>11.79</v>
      </c>
      <c r="F5" s="1">
        <v>32.229999999999997</v>
      </c>
      <c r="G5" s="1">
        <v>5.13</v>
      </c>
      <c r="H5" s="1">
        <v>3.81</v>
      </c>
      <c r="I5" s="14" t="s">
        <v>12</v>
      </c>
      <c r="J5" s="1"/>
      <c r="K5" s="1"/>
      <c r="L5" s="1"/>
      <c r="M5" s="1"/>
    </row>
    <row r="6" spans="1:13" x14ac:dyDescent="0.25">
      <c r="A6" s="4" t="s">
        <v>204</v>
      </c>
      <c r="B6" s="1">
        <v>18.66</v>
      </c>
      <c r="C6" s="1">
        <v>14.34</v>
      </c>
      <c r="D6" s="1">
        <v>1.6</v>
      </c>
      <c r="E6" s="1">
        <v>18.66</v>
      </c>
      <c r="F6" s="1">
        <v>38.11</v>
      </c>
      <c r="G6" s="1">
        <v>4.91</v>
      </c>
      <c r="H6" s="1">
        <v>3.71</v>
      </c>
      <c r="I6" s="14" t="s">
        <v>76</v>
      </c>
      <c r="J6" s="14" t="s">
        <v>201</v>
      </c>
      <c r="K6" s="1" t="s">
        <v>77</v>
      </c>
      <c r="L6" s="1" t="s">
        <v>200</v>
      </c>
      <c r="M6" s="1"/>
    </row>
    <row r="7" spans="1:13" x14ac:dyDescent="0.25">
      <c r="A7" s="1" t="s">
        <v>50</v>
      </c>
      <c r="B7" s="1">
        <v>20.69</v>
      </c>
      <c r="C7" s="1">
        <v>31.48</v>
      </c>
      <c r="D7" s="1">
        <v>10.3</v>
      </c>
      <c r="E7" s="1">
        <v>0</v>
      </c>
      <c r="F7" s="1">
        <v>27.82</v>
      </c>
      <c r="G7" s="1">
        <v>3.86</v>
      </c>
      <c r="H7" s="1">
        <v>5.84</v>
      </c>
      <c r="I7" s="14" t="s">
        <v>78</v>
      </c>
      <c r="J7" s="1" t="s">
        <v>199</v>
      </c>
      <c r="K7" s="15" t="s">
        <v>7</v>
      </c>
      <c r="L7" s="1"/>
      <c r="M7" s="1"/>
    </row>
    <row r="8" spans="1:13" x14ac:dyDescent="0.25">
      <c r="A8" s="4" t="s">
        <v>40</v>
      </c>
      <c r="B8" s="1">
        <v>19.399999999999999</v>
      </c>
      <c r="C8" s="1">
        <v>13.51</v>
      </c>
      <c r="D8" s="1">
        <v>24.48</v>
      </c>
      <c r="E8" s="1">
        <v>29.1</v>
      </c>
      <c r="F8" s="1">
        <v>5.08</v>
      </c>
      <c r="G8" s="1">
        <v>4.62</v>
      </c>
      <c r="H8" s="1">
        <v>3.81</v>
      </c>
      <c r="I8" s="1" t="s">
        <v>13</v>
      </c>
      <c r="J8" s="14" t="s">
        <v>14</v>
      </c>
      <c r="K8" s="1"/>
      <c r="L8" s="1"/>
      <c r="M8" s="1"/>
    </row>
    <row r="9" spans="1:13" x14ac:dyDescent="0.25">
      <c r="A9" s="1" t="s">
        <v>40</v>
      </c>
      <c r="B9" s="1">
        <v>19.72</v>
      </c>
      <c r="C9" s="1">
        <v>14.56</v>
      </c>
      <c r="D9" s="1">
        <v>25.22</v>
      </c>
      <c r="E9" s="1">
        <v>25.34</v>
      </c>
      <c r="F9" s="1">
        <v>6.08</v>
      </c>
      <c r="G9" s="1">
        <v>5.27</v>
      </c>
      <c r="H9" s="1">
        <v>3.81</v>
      </c>
      <c r="I9" s="1" t="s">
        <v>14</v>
      </c>
      <c r="J9" s="14" t="s">
        <v>14</v>
      </c>
      <c r="K9" s="1"/>
      <c r="L9" s="1"/>
      <c r="M9" s="1"/>
    </row>
    <row r="10" spans="1:13" x14ac:dyDescent="0.25">
      <c r="A10" s="1" t="s">
        <v>51</v>
      </c>
      <c r="B10" s="1">
        <v>40.409999999999997</v>
      </c>
      <c r="C10" s="1">
        <v>23.88</v>
      </c>
      <c r="D10" s="1">
        <v>22.65</v>
      </c>
      <c r="E10" s="1">
        <v>0</v>
      </c>
      <c r="F10" s="1">
        <v>7.11</v>
      </c>
      <c r="G10" s="1">
        <v>4.8600000000000003</v>
      </c>
      <c r="H10" s="1">
        <v>1.0900000000000001</v>
      </c>
      <c r="I10" s="1" t="s">
        <v>0</v>
      </c>
      <c r="J10" s="1"/>
      <c r="K10" s="1"/>
      <c r="L10" s="1"/>
      <c r="M10" s="1"/>
    </row>
    <row r="11" spans="1:13" x14ac:dyDescent="0.25">
      <c r="A11" s="1" t="s">
        <v>53</v>
      </c>
      <c r="B11" s="1">
        <v>31.39</v>
      </c>
      <c r="C11" s="1">
        <v>15.23</v>
      </c>
      <c r="D11" s="1">
        <v>34.200000000000003</v>
      </c>
      <c r="E11" s="1">
        <v>0</v>
      </c>
      <c r="F11" s="1">
        <v>15.8</v>
      </c>
      <c r="G11" s="1">
        <v>0</v>
      </c>
      <c r="H11" s="1">
        <v>3.45</v>
      </c>
      <c r="I11" s="1" t="s">
        <v>3</v>
      </c>
      <c r="J11" s="1"/>
      <c r="K11" s="1"/>
      <c r="L11" s="1"/>
      <c r="M11" s="1"/>
    </row>
    <row r="12" spans="1:13" x14ac:dyDescent="0.25">
      <c r="A12" s="1" t="s">
        <v>53</v>
      </c>
      <c r="B12" s="1">
        <v>25.25</v>
      </c>
      <c r="C12" s="1">
        <v>23.15</v>
      </c>
      <c r="D12" s="1">
        <v>31.77</v>
      </c>
      <c r="E12" s="1">
        <v>0</v>
      </c>
      <c r="F12" s="1">
        <v>16.27</v>
      </c>
      <c r="G12" s="1">
        <v>0</v>
      </c>
      <c r="H12" s="1">
        <v>3.55</v>
      </c>
      <c r="I12" s="14" t="s">
        <v>79</v>
      </c>
      <c r="J12" s="1" t="s">
        <v>3</v>
      </c>
      <c r="K12" s="1"/>
      <c r="L12" s="1"/>
      <c r="M12" s="1"/>
    </row>
    <row r="13" spans="1:13" x14ac:dyDescent="0.25">
      <c r="A13" s="1" t="s">
        <v>136</v>
      </c>
      <c r="B13" s="1">
        <v>9.7799999999999994</v>
      </c>
      <c r="C13" s="1">
        <v>47.82</v>
      </c>
      <c r="D13" s="1">
        <v>11.37</v>
      </c>
      <c r="E13" s="1">
        <v>0</v>
      </c>
      <c r="F13" s="1">
        <v>14.56</v>
      </c>
      <c r="G13" s="1">
        <v>14.67</v>
      </c>
      <c r="H13" s="1">
        <v>1.81</v>
      </c>
      <c r="I13" s="1" t="s">
        <v>4</v>
      </c>
      <c r="J13" s="1"/>
      <c r="K13" s="1"/>
      <c r="L13" s="1"/>
      <c r="M13" s="1"/>
    </row>
    <row r="14" spans="1:13" x14ac:dyDescent="0.25">
      <c r="A14" s="1" t="s">
        <v>136</v>
      </c>
      <c r="B14" s="1">
        <v>12.86</v>
      </c>
      <c r="C14" s="1">
        <v>40.549999999999997</v>
      </c>
      <c r="D14" s="1">
        <v>24.78</v>
      </c>
      <c r="E14" s="1">
        <v>0</v>
      </c>
      <c r="F14" s="1">
        <v>2.37</v>
      </c>
      <c r="G14" s="1">
        <v>18.079999999999998</v>
      </c>
      <c r="H14" s="1">
        <v>1.35</v>
      </c>
      <c r="I14" s="14" t="s">
        <v>80</v>
      </c>
      <c r="J14" s="14" t="s">
        <v>81</v>
      </c>
      <c r="K14" s="1" t="s">
        <v>82</v>
      </c>
      <c r="L14" s="1"/>
      <c r="M14" s="1"/>
    </row>
    <row r="15" spans="1:13" x14ac:dyDescent="0.25">
      <c r="A15" s="1" t="s">
        <v>55</v>
      </c>
      <c r="B15" s="1">
        <v>24.54</v>
      </c>
      <c r="C15" s="1">
        <v>17.22</v>
      </c>
      <c r="D15" s="1">
        <v>29.51</v>
      </c>
      <c r="E15" s="1">
        <v>0</v>
      </c>
      <c r="F15" s="1">
        <v>3.9</v>
      </c>
      <c r="G15" s="1">
        <v>19.29</v>
      </c>
      <c r="H15" s="1">
        <v>5.53</v>
      </c>
      <c r="I15" s="1" t="s">
        <v>6</v>
      </c>
      <c r="J15" s="14" t="s">
        <v>135</v>
      </c>
      <c r="K15" s="14" t="s">
        <v>178</v>
      </c>
      <c r="L15" s="1"/>
      <c r="M15" s="1"/>
    </row>
    <row r="16" spans="1:13" x14ac:dyDescent="0.25">
      <c r="A16" s="4" t="s">
        <v>56</v>
      </c>
      <c r="B16" s="1">
        <v>15.23</v>
      </c>
      <c r="C16" s="1">
        <f>11.18+10.48</f>
        <v>21.66</v>
      </c>
      <c r="D16" s="1">
        <v>25.91</v>
      </c>
      <c r="E16" s="1">
        <v>0</v>
      </c>
      <c r="F16" s="1">
        <v>24.33</v>
      </c>
      <c r="G16" s="1">
        <v>7.91</v>
      </c>
      <c r="H16" s="1">
        <v>4.9400000000000004</v>
      </c>
      <c r="I16" s="1" t="s">
        <v>8</v>
      </c>
      <c r="J16" s="1"/>
      <c r="K16" s="1"/>
      <c r="L16" s="1"/>
      <c r="M16" s="1"/>
    </row>
    <row r="17" spans="1:13" x14ac:dyDescent="0.25">
      <c r="A17" s="1" t="s">
        <v>33</v>
      </c>
      <c r="B17" s="1">
        <v>18.93</v>
      </c>
      <c r="C17" s="1">
        <f>23.48+5.36</f>
        <v>28.84</v>
      </c>
      <c r="D17" s="1">
        <v>47.27</v>
      </c>
      <c r="E17" s="1">
        <v>0</v>
      </c>
      <c r="F17" s="1">
        <v>1.21</v>
      </c>
      <c r="G17" s="1">
        <v>2.83</v>
      </c>
      <c r="H17" s="1">
        <v>0.91</v>
      </c>
      <c r="I17" s="14" t="s">
        <v>83</v>
      </c>
      <c r="J17" s="1" t="s">
        <v>84</v>
      </c>
      <c r="K17" s="14" t="s">
        <v>231</v>
      </c>
      <c r="L17" s="1"/>
      <c r="M17" s="1"/>
    </row>
    <row r="18" spans="1:13" x14ac:dyDescent="0.25">
      <c r="A18" s="4" t="s">
        <v>57</v>
      </c>
      <c r="B18" s="1">
        <v>21.1</v>
      </c>
      <c r="C18" s="1">
        <v>31.43</v>
      </c>
      <c r="D18" s="1">
        <v>39.590000000000003</v>
      </c>
      <c r="E18" s="1">
        <v>0</v>
      </c>
      <c r="F18" s="1">
        <v>6.04</v>
      </c>
      <c r="G18" s="1">
        <v>1.29</v>
      </c>
      <c r="H18" s="1">
        <v>0.55000000000000004</v>
      </c>
      <c r="I18" s="1" t="s">
        <v>10</v>
      </c>
      <c r="J18" s="1"/>
      <c r="K18" s="1"/>
      <c r="L18" s="1"/>
      <c r="M18" s="1"/>
    </row>
    <row r="19" spans="1:13" x14ac:dyDescent="0.25">
      <c r="A19" s="1" t="s">
        <v>57</v>
      </c>
      <c r="B19" s="1">
        <v>20.100000000000001</v>
      </c>
      <c r="C19" s="1">
        <v>29.92</v>
      </c>
      <c r="D19" s="1">
        <v>37.58</v>
      </c>
      <c r="E19" s="1">
        <v>0</v>
      </c>
      <c r="F19" s="1">
        <v>10.54</v>
      </c>
      <c r="G19" s="1">
        <v>1.29</v>
      </c>
      <c r="H19" s="1">
        <v>0.56999999999999995</v>
      </c>
      <c r="I19" s="1" t="s">
        <v>11</v>
      </c>
      <c r="J19" s="1"/>
      <c r="K19" s="1"/>
      <c r="L19" s="1"/>
      <c r="M19" s="1"/>
    </row>
    <row r="20" spans="1:13" x14ac:dyDescent="0.25">
      <c r="A20" s="4" t="s">
        <v>45</v>
      </c>
      <c r="B20" s="1">
        <v>20.9</v>
      </c>
      <c r="C20" s="1">
        <f>14.9+0.9+0.4</f>
        <v>16.2</v>
      </c>
      <c r="D20" s="1">
        <v>45.4</v>
      </c>
      <c r="E20" s="4">
        <v>0</v>
      </c>
      <c r="F20" s="1">
        <v>7.1</v>
      </c>
      <c r="G20" s="1">
        <v>9.8000000000000007</v>
      </c>
      <c r="H20" s="1">
        <v>0.6</v>
      </c>
      <c r="I20" s="1" t="s">
        <v>15</v>
      </c>
      <c r="J20" s="1"/>
      <c r="K20" s="1"/>
      <c r="L20" s="1"/>
      <c r="M20" s="1"/>
    </row>
    <row r="21" spans="1:13" x14ac:dyDescent="0.25">
      <c r="A21" s="4" t="s">
        <v>157</v>
      </c>
      <c r="B21" s="1">
        <v>17.600000000000001</v>
      </c>
      <c r="C21" s="1">
        <f>15.3+0.4+0.5</f>
        <v>16.200000000000003</v>
      </c>
      <c r="D21" s="1">
        <v>45</v>
      </c>
      <c r="E21" s="4">
        <v>0</v>
      </c>
      <c r="F21" s="1">
        <v>2.8</v>
      </c>
      <c r="G21" s="1">
        <v>17.2</v>
      </c>
      <c r="H21" s="1">
        <v>1.2</v>
      </c>
      <c r="I21" s="1" t="s">
        <v>15</v>
      </c>
      <c r="J21" s="1"/>
      <c r="K21" s="1"/>
      <c r="L21" s="1"/>
      <c r="M21" s="1"/>
    </row>
    <row r="22" spans="1:13" x14ac:dyDescent="0.25">
      <c r="A22" s="4" t="s">
        <v>58</v>
      </c>
      <c r="B22" s="1">
        <v>43.99</v>
      </c>
      <c r="C22" s="1">
        <v>20.87</v>
      </c>
      <c r="D22" s="1">
        <v>20.260000000000002</v>
      </c>
      <c r="E22" s="1">
        <v>0</v>
      </c>
      <c r="F22" s="1">
        <v>13.68</v>
      </c>
      <c r="G22" s="1">
        <v>0</v>
      </c>
      <c r="H22" s="1">
        <v>1.2</v>
      </c>
      <c r="I22" s="1" t="s">
        <v>1</v>
      </c>
      <c r="J22" s="1"/>
      <c r="K22" s="1"/>
      <c r="L22" s="1"/>
      <c r="M22" s="1"/>
    </row>
    <row r="23" spans="1:13" x14ac:dyDescent="0.25">
      <c r="A23" s="4" t="s">
        <v>48</v>
      </c>
      <c r="B23" s="1">
        <v>22.71</v>
      </c>
      <c r="C23" s="1">
        <v>15.79</v>
      </c>
      <c r="D23" s="1">
        <v>19.8</v>
      </c>
      <c r="E23" s="1">
        <v>16.93</v>
      </c>
      <c r="F23" s="1">
        <v>18.16</v>
      </c>
      <c r="G23" s="1">
        <v>5.21</v>
      </c>
      <c r="H23" s="1">
        <v>1.4</v>
      </c>
      <c r="I23" s="14" t="s">
        <v>85</v>
      </c>
      <c r="J23" s="1" t="s">
        <v>86</v>
      </c>
      <c r="K23" s="14" t="s">
        <v>178</v>
      </c>
      <c r="L23" s="14" t="s">
        <v>273</v>
      </c>
      <c r="M23" s="1"/>
    </row>
    <row r="24" spans="1:13" x14ac:dyDescent="0.25">
      <c r="A24" s="1" t="s">
        <v>48</v>
      </c>
      <c r="B24" s="1">
        <v>21</v>
      </c>
      <c r="C24" s="1">
        <v>11.1</v>
      </c>
      <c r="D24" s="1">
        <v>24.7</v>
      </c>
      <c r="E24" s="1">
        <v>14.4</v>
      </c>
      <c r="F24" s="1">
        <v>21.1</v>
      </c>
      <c r="G24" s="1">
        <v>5.5</v>
      </c>
      <c r="H24" s="1">
        <v>2.2000000000000002</v>
      </c>
      <c r="I24" s="1" t="s">
        <v>2</v>
      </c>
      <c r="J24" s="14" t="s">
        <v>178</v>
      </c>
      <c r="K24" s="14" t="s">
        <v>273</v>
      </c>
      <c r="L24" s="1"/>
      <c r="M24" s="1"/>
    </row>
    <row r="25" spans="1:13" x14ac:dyDescent="0.25">
      <c r="A25" s="4" t="s">
        <v>59</v>
      </c>
      <c r="B25" s="1">
        <v>7.55</v>
      </c>
      <c r="C25" s="1">
        <v>7.7</v>
      </c>
      <c r="D25" s="1">
        <v>41.74</v>
      </c>
      <c r="E25" s="1">
        <v>0.2</v>
      </c>
      <c r="F25" s="1">
        <v>26.87</v>
      </c>
      <c r="G25" s="1">
        <v>11.9</v>
      </c>
      <c r="H25" s="1">
        <v>4.24</v>
      </c>
      <c r="I25" s="14" t="s">
        <v>89</v>
      </c>
      <c r="J25" s="14" t="s">
        <v>90</v>
      </c>
      <c r="K25" s="1" t="s">
        <v>91</v>
      </c>
      <c r="L25" s="1"/>
      <c r="M25" s="1"/>
    </row>
    <row r="26" spans="1:13" x14ac:dyDescent="0.25">
      <c r="A26" s="4" t="s">
        <v>60</v>
      </c>
      <c r="B26" s="1">
        <v>6.13</v>
      </c>
      <c r="C26" s="1">
        <v>4.97</v>
      </c>
      <c r="D26" s="1">
        <v>1.46</v>
      </c>
      <c r="E26" s="1">
        <v>0</v>
      </c>
      <c r="F26" s="1">
        <v>75.56</v>
      </c>
      <c r="G26" s="1">
        <v>4.4800000000000004</v>
      </c>
      <c r="H26" s="1">
        <v>7.4</v>
      </c>
      <c r="I26" s="14" t="s">
        <v>87</v>
      </c>
      <c r="J26" s="1" t="s">
        <v>88</v>
      </c>
      <c r="K26" s="1"/>
      <c r="L26" s="1"/>
      <c r="M26" s="1"/>
    </row>
    <row r="27" spans="1:13" x14ac:dyDescent="0.25">
      <c r="A27" s="4" t="s">
        <v>61</v>
      </c>
      <c r="B27" s="1">
        <v>7.66</v>
      </c>
      <c r="C27" s="1">
        <v>7.51</v>
      </c>
      <c r="D27" s="1">
        <v>19.84</v>
      </c>
      <c r="E27" s="1">
        <v>7.6</v>
      </c>
      <c r="F27" s="1">
        <v>36.020000000000003</v>
      </c>
      <c r="G27" s="1">
        <v>17.5</v>
      </c>
      <c r="H27" s="1">
        <v>3.93</v>
      </c>
      <c r="I27" s="14" t="s">
        <v>92</v>
      </c>
      <c r="J27" s="1" t="s">
        <v>93</v>
      </c>
      <c r="K27" s="1"/>
      <c r="L27" s="1"/>
      <c r="M27" s="1"/>
    </row>
    <row r="28" spans="1:13" x14ac:dyDescent="0.25">
      <c r="A28" s="1" t="s">
        <v>26</v>
      </c>
      <c r="B28" s="1">
        <v>22.38</v>
      </c>
      <c r="C28" s="1">
        <v>12.23</v>
      </c>
      <c r="D28" s="1">
        <v>28.89</v>
      </c>
      <c r="E28" s="1">
        <v>10.65</v>
      </c>
      <c r="F28" s="1">
        <v>5.49</v>
      </c>
      <c r="G28" s="1">
        <v>7.64</v>
      </c>
      <c r="H28" s="1">
        <v>12.72</v>
      </c>
      <c r="I28" s="14" t="s">
        <v>94</v>
      </c>
      <c r="J28" s="15" t="s">
        <v>71</v>
      </c>
      <c r="K28" s="15" t="s">
        <v>95</v>
      </c>
      <c r="L28" s="15" t="s">
        <v>96</v>
      </c>
      <c r="M28" s="4" t="s">
        <v>97</v>
      </c>
    </row>
    <row r="29" spans="1:13" x14ac:dyDescent="0.25">
      <c r="A29" s="4" t="s">
        <v>100</v>
      </c>
      <c r="B29" s="1">
        <v>16.059999999999999</v>
      </c>
      <c r="C29" s="1">
        <v>4.6399999999999997</v>
      </c>
      <c r="D29" s="1">
        <v>28.74</v>
      </c>
      <c r="E29" s="1">
        <v>18.87</v>
      </c>
      <c r="F29" s="1">
        <v>5.97</v>
      </c>
      <c r="G29" s="1">
        <v>5.28</v>
      </c>
      <c r="H29" s="1">
        <v>20.440000000000001</v>
      </c>
      <c r="I29" s="14" t="s">
        <v>94</v>
      </c>
      <c r="J29" s="1" t="s">
        <v>68</v>
      </c>
      <c r="K29" s="1"/>
      <c r="L29" s="1"/>
      <c r="M29" s="1"/>
    </row>
    <row r="30" spans="1:13" x14ac:dyDescent="0.25">
      <c r="A30" s="4" t="s">
        <v>101</v>
      </c>
      <c r="B30" s="1">
        <v>26.38</v>
      </c>
      <c r="C30" s="1">
        <v>14.03</v>
      </c>
      <c r="D30" s="1">
        <v>3.42</v>
      </c>
      <c r="E30" s="1">
        <v>4.5199999999999996</v>
      </c>
      <c r="F30" s="1">
        <v>13.51</v>
      </c>
      <c r="G30" s="1">
        <v>9.43</v>
      </c>
      <c r="H30" s="1">
        <v>28.7</v>
      </c>
      <c r="I30" s="1" t="s">
        <v>7</v>
      </c>
      <c r="J30" s="1"/>
      <c r="K30" s="1"/>
      <c r="L30" s="1"/>
      <c r="M30" s="1"/>
    </row>
    <row r="31" spans="1:13" x14ac:dyDescent="0.25">
      <c r="A31" s="4" t="s">
        <v>102</v>
      </c>
      <c r="B31" s="1">
        <v>27.76</v>
      </c>
      <c r="C31" s="1">
        <v>17.61</v>
      </c>
      <c r="D31" s="1">
        <v>11.82</v>
      </c>
      <c r="E31" s="1">
        <v>16.53</v>
      </c>
      <c r="F31" s="1">
        <v>14.88</v>
      </c>
      <c r="G31" s="1">
        <v>5.6</v>
      </c>
      <c r="H31" s="1">
        <v>5.79</v>
      </c>
      <c r="I31" s="1" t="s">
        <v>9</v>
      </c>
      <c r="J31" s="14" t="s">
        <v>280</v>
      </c>
      <c r="K31" s="1"/>
      <c r="L31" s="1"/>
      <c r="M31" s="1"/>
    </row>
    <row r="32" spans="1:13" x14ac:dyDescent="0.25">
      <c r="A32" s="4" t="s">
        <v>103</v>
      </c>
      <c r="B32" s="1">
        <v>63.01</v>
      </c>
      <c r="C32" s="1">
        <v>0</v>
      </c>
      <c r="D32" s="1">
        <v>7.82</v>
      </c>
      <c r="E32" s="1">
        <v>5.81</v>
      </c>
      <c r="F32" s="1">
        <v>15.96</v>
      </c>
      <c r="G32" s="1">
        <v>5.27</v>
      </c>
      <c r="H32" s="1">
        <v>2.12</v>
      </c>
      <c r="I32" s="1" t="s">
        <v>7</v>
      </c>
      <c r="J32" s="14" t="s">
        <v>280</v>
      </c>
      <c r="K32" s="14" t="s">
        <v>281</v>
      </c>
      <c r="L32" s="1"/>
      <c r="M32" s="1"/>
    </row>
    <row r="33" spans="1:13" x14ac:dyDescent="0.25">
      <c r="A33" s="4" t="s">
        <v>104</v>
      </c>
      <c r="B33" s="1">
        <v>58.4</v>
      </c>
      <c r="C33" s="1">
        <v>18.690000000000001</v>
      </c>
      <c r="D33" s="1">
        <v>16.760000000000002</v>
      </c>
      <c r="E33" s="1">
        <v>0</v>
      </c>
      <c r="F33" s="1">
        <v>2.13</v>
      </c>
      <c r="G33" s="1">
        <v>1.58</v>
      </c>
      <c r="H33" s="1">
        <v>2.44</v>
      </c>
      <c r="I33" s="1" t="s">
        <v>9</v>
      </c>
      <c r="J33" s="1"/>
      <c r="K33" s="1"/>
      <c r="L33" s="1"/>
      <c r="M33" s="1"/>
    </row>
    <row r="34" spans="1:13" x14ac:dyDescent="0.25">
      <c r="A34" s="4" t="s">
        <v>50</v>
      </c>
      <c r="B34" s="1">
        <v>37.89</v>
      </c>
      <c r="C34" s="1">
        <v>23.63</v>
      </c>
      <c r="D34" s="1">
        <v>4.74</v>
      </c>
      <c r="E34" s="1">
        <v>7.23</v>
      </c>
      <c r="F34" s="1">
        <v>8.8800000000000008</v>
      </c>
      <c r="G34" s="1">
        <v>3.48</v>
      </c>
      <c r="H34" s="1">
        <v>14.16</v>
      </c>
      <c r="I34" s="1" t="s">
        <v>7</v>
      </c>
      <c r="J34" s="1"/>
      <c r="K34" s="1"/>
      <c r="L34" s="1"/>
      <c r="M34" s="1"/>
    </row>
    <row r="35" spans="1:13" x14ac:dyDescent="0.25">
      <c r="A35" s="4" t="s">
        <v>105</v>
      </c>
      <c r="B35" s="1">
        <v>33.46</v>
      </c>
      <c r="C35" s="1">
        <v>20.02</v>
      </c>
      <c r="D35" s="1">
        <v>13.64</v>
      </c>
      <c r="E35" s="1">
        <v>2.06</v>
      </c>
      <c r="F35" s="1">
        <v>5.89</v>
      </c>
      <c r="G35" s="1">
        <v>14.62</v>
      </c>
      <c r="H35" s="1">
        <v>10.3</v>
      </c>
      <c r="I35" s="1" t="s">
        <v>108</v>
      </c>
      <c r="J35" s="1"/>
      <c r="K35" s="1"/>
      <c r="L35" s="1"/>
      <c r="M35" s="1"/>
    </row>
    <row r="36" spans="1:13" x14ac:dyDescent="0.25">
      <c r="A36" s="4" t="s">
        <v>51</v>
      </c>
      <c r="B36" s="5">
        <v>28.18</v>
      </c>
      <c r="C36" s="5">
        <v>38.19</v>
      </c>
      <c r="D36" s="5">
        <v>14.14</v>
      </c>
      <c r="E36" s="5">
        <v>3.82</v>
      </c>
      <c r="F36" s="5">
        <v>9.14</v>
      </c>
      <c r="G36" s="5">
        <v>5.15</v>
      </c>
      <c r="H36" s="6">
        <v>1.38</v>
      </c>
      <c r="I36" s="14" t="s">
        <v>110</v>
      </c>
      <c r="J36" s="1"/>
      <c r="K36" s="1"/>
      <c r="L36" s="1"/>
      <c r="M36" s="1"/>
    </row>
    <row r="37" spans="1:13" x14ac:dyDescent="0.25">
      <c r="A37" s="4" t="s">
        <v>106</v>
      </c>
      <c r="B37" s="5">
        <v>44.27</v>
      </c>
      <c r="C37" s="5">
        <v>10.7</v>
      </c>
      <c r="D37" s="5">
        <v>1.73</v>
      </c>
      <c r="E37" s="5">
        <v>2.44</v>
      </c>
      <c r="F37" s="5">
        <v>34.75</v>
      </c>
      <c r="G37" s="5">
        <v>4.66</v>
      </c>
      <c r="H37" s="5">
        <v>1.44</v>
      </c>
      <c r="I37" s="1" t="s">
        <v>110</v>
      </c>
      <c r="J37" s="1"/>
      <c r="K37" s="1"/>
      <c r="L37" s="1"/>
      <c r="M37" s="1"/>
    </row>
    <row r="38" spans="1:13" x14ac:dyDescent="0.25">
      <c r="A38" s="1" t="s">
        <v>107</v>
      </c>
      <c r="B38" s="5">
        <v>22.01</v>
      </c>
      <c r="C38" s="5">
        <v>25.38</v>
      </c>
      <c r="D38" s="5">
        <v>10.91</v>
      </c>
      <c r="E38" s="5">
        <v>1.74</v>
      </c>
      <c r="F38" s="5">
        <v>32.22</v>
      </c>
      <c r="G38" s="5">
        <v>5.57</v>
      </c>
      <c r="H38" s="5">
        <v>2.17</v>
      </c>
      <c r="I38" s="1" t="s">
        <v>110</v>
      </c>
      <c r="J38" s="1"/>
      <c r="K38" s="1"/>
      <c r="L38" s="1"/>
      <c r="M38" s="1"/>
    </row>
    <row r="39" spans="1:13" x14ac:dyDescent="0.25">
      <c r="A39" s="4" t="s">
        <v>38</v>
      </c>
      <c r="B39" s="5">
        <v>6.73</v>
      </c>
      <c r="C39" s="5">
        <v>26.97</v>
      </c>
      <c r="D39" s="5">
        <v>13.48</v>
      </c>
      <c r="E39" s="5">
        <v>25.43</v>
      </c>
      <c r="F39" s="5">
        <v>18.010000000000002</v>
      </c>
      <c r="G39" s="5">
        <v>5.72</v>
      </c>
      <c r="H39" s="5">
        <v>3.65</v>
      </c>
      <c r="I39" s="1" t="s">
        <v>109</v>
      </c>
      <c r="J39" s="1" t="s">
        <v>200</v>
      </c>
      <c r="K39" s="1"/>
      <c r="L39" s="1"/>
      <c r="M39" s="1"/>
    </row>
    <row r="40" spans="1:13" x14ac:dyDescent="0.25">
      <c r="A40" s="4" t="s">
        <v>41</v>
      </c>
      <c r="B40" s="1">
        <v>31.84</v>
      </c>
      <c r="C40" s="1">
        <v>20.9</v>
      </c>
      <c r="D40" s="1">
        <v>25.87</v>
      </c>
      <c r="E40" s="1">
        <v>0</v>
      </c>
      <c r="F40" s="1">
        <v>4.68</v>
      </c>
      <c r="G40" s="1">
        <v>0</v>
      </c>
      <c r="H40" s="1">
        <v>16.72</v>
      </c>
      <c r="I40" s="14" t="s">
        <v>111</v>
      </c>
      <c r="J40" s="14" t="s">
        <v>112</v>
      </c>
      <c r="K40" s="1" t="s">
        <v>113</v>
      </c>
      <c r="L40" s="1"/>
      <c r="M40" s="1"/>
    </row>
    <row r="41" spans="1:13" x14ac:dyDescent="0.25">
      <c r="A41" s="1" t="s">
        <v>44</v>
      </c>
      <c r="B41" s="1">
        <v>40.58</v>
      </c>
      <c r="C41" s="1">
        <v>26.06</v>
      </c>
      <c r="D41" s="1">
        <v>18.29</v>
      </c>
      <c r="E41" s="1">
        <v>0.19</v>
      </c>
      <c r="F41" s="1">
        <v>10.07</v>
      </c>
      <c r="G41" s="1">
        <v>1.17</v>
      </c>
      <c r="H41" s="1">
        <v>3.64</v>
      </c>
      <c r="I41" s="14" t="s">
        <v>114</v>
      </c>
      <c r="J41" s="14" t="s">
        <v>115</v>
      </c>
      <c r="K41" s="1" t="s">
        <v>116</v>
      </c>
      <c r="L41" s="1"/>
      <c r="M41" s="1"/>
    </row>
    <row r="42" spans="1:13" x14ac:dyDescent="0.25">
      <c r="A42" s="1" t="s">
        <v>27</v>
      </c>
      <c r="B42" s="1">
        <v>38.89</v>
      </c>
      <c r="C42" s="1">
        <v>27.02</v>
      </c>
      <c r="D42" s="1">
        <v>18.829999999999998</v>
      </c>
      <c r="E42" s="1">
        <v>0</v>
      </c>
      <c r="F42" s="1">
        <v>10.64</v>
      </c>
      <c r="G42" s="1">
        <v>0</v>
      </c>
      <c r="H42" s="1">
        <v>4.6100000000000003</v>
      </c>
      <c r="I42" s="14" t="s">
        <v>16</v>
      </c>
      <c r="J42" s="1"/>
      <c r="K42" s="1"/>
      <c r="L42" s="1"/>
      <c r="M42" s="1"/>
    </row>
    <row r="43" spans="1:13" x14ac:dyDescent="0.25">
      <c r="A43" s="1" t="s">
        <v>30</v>
      </c>
      <c r="B43" s="1">
        <v>30.6</v>
      </c>
      <c r="C43" s="1">
        <v>26</v>
      </c>
      <c r="D43" s="1">
        <v>29</v>
      </c>
      <c r="E43" s="1">
        <v>0</v>
      </c>
      <c r="F43" s="1">
        <f>2.4+0.4+0.4</f>
        <v>3.1999999999999997</v>
      </c>
      <c r="G43" s="1">
        <v>4.2</v>
      </c>
      <c r="H43" s="1">
        <v>7</v>
      </c>
      <c r="I43" s="14" t="s">
        <v>117</v>
      </c>
      <c r="J43" s="1"/>
      <c r="K43" s="1"/>
      <c r="L43" s="1"/>
      <c r="M43" s="1"/>
    </row>
    <row r="44" spans="1:13" x14ac:dyDescent="0.25">
      <c r="A44" s="1" t="s">
        <v>118</v>
      </c>
      <c r="B44" s="1">
        <f>14+16</f>
        <v>30</v>
      </c>
      <c r="C44" s="1">
        <v>39</v>
      </c>
      <c r="D44" s="1">
        <v>5.7</v>
      </c>
      <c r="E44" s="1">
        <v>0</v>
      </c>
      <c r="F44" s="1">
        <f>3.2+3+3.1</f>
        <v>9.3000000000000007</v>
      </c>
      <c r="G44" s="1">
        <v>10</v>
      </c>
      <c r="H44" s="1">
        <v>6</v>
      </c>
      <c r="I44" s="14" t="s">
        <v>117</v>
      </c>
      <c r="J44" s="1"/>
      <c r="K44" s="1"/>
      <c r="L44" s="1"/>
      <c r="M44" s="1"/>
    </row>
    <row r="45" spans="1:13" x14ac:dyDescent="0.25">
      <c r="A45" s="1" t="s">
        <v>119</v>
      </c>
      <c r="B45" s="1">
        <f>33+1.8</f>
        <v>34.799999999999997</v>
      </c>
      <c r="C45" s="1">
        <v>34</v>
      </c>
      <c r="D45" s="1">
        <v>17</v>
      </c>
      <c r="E45" s="1">
        <v>0</v>
      </c>
      <c r="F45" s="1">
        <f>4.3+1.7+1.1</f>
        <v>7.1</v>
      </c>
      <c r="G45" s="1">
        <v>1</v>
      </c>
      <c r="H45" s="1">
        <v>6.1</v>
      </c>
      <c r="I45" s="14" t="s">
        <v>117</v>
      </c>
      <c r="J45" s="14" t="s">
        <v>173</v>
      </c>
      <c r="K45" s="1"/>
      <c r="L45" s="1"/>
      <c r="M45" s="1"/>
    </row>
    <row r="46" spans="1:13" x14ac:dyDescent="0.25">
      <c r="A46" s="1" t="s">
        <v>120</v>
      </c>
      <c r="B46" s="7">
        <v>34.299999999999997</v>
      </c>
      <c r="C46" s="7">
        <v>5.9</v>
      </c>
      <c r="D46" s="7">
        <v>4.3</v>
      </c>
      <c r="E46" s="7">
        <v>0</v>
      </c>
      <c r="F46" s="7">
        <v>40.299999999999997</v>
      </c>
      <c r="G46" s="7">
        <v>4.2</v>
      </c>
      <c r="H46" s="7">
        <v>11</v>
      </c>
      <c r="I46" s="14" t="s">
        <v>17</v>
      </c>
      <c r="J46" s="14" t="s">
        <v>121</v>
      </c>
      <c r="K46" s="14" t="s">
        <v>178</v>
      </c>
      <c r="L46" s="1"/>
      <c r="M46" s="1"/>
    </row>
    <row r="47" spans="1:13" x14ac:dyDescent="0.25">
      <c r="A47" s="1" t="s">
        <v>123</v>
      </c>
      <c r="B47" s="1">
        <v>7.48</v>
      </c>
      <c r="C47" s="1">
        <v>9.69</v>
      </c>
      <c r="D47" s="1">
        <v>50.66</v>
      </c>
      <c r="E47" s="1">
        <v>0</v>
      </c>
      <c r="F47" s="1">
        <v>14.32</v>
      </c>
      <c r="G47" s="1">
        <v>11.76</v>
      </c>
      <c r="H47" s="1">
        <v>6.09</v>
      </c>
      <c r="I47" s="14" t="s">
        <v>18</v>
      </c>
      <c r="J47" s="1"/>
      <c r="K47" s="1"/>
      <c r="L47" s="1"/>
      <c r="M47" s="1"/>
    </row>
    <row r="48" spans="1:13" x14ac:dyDescent="0.25">
      <c r="A48" s="1" t="s">
        <v>124</v>
      </c>
      <c r="B48" s="1">
        <v>19.71</v>
      </c>
      <c r="C48" s="1">
        <v>25.46</v>
      </c>
      <c r="D48" s="1">
        <v>45.47</v>
      </c>
      <c r="E48" s="1">
        <v>0</v>
      </c>
      <c r="F48" s="1">
        <v>6.96</v>
      </c>
      <c r="G48" s="1">
        <v>1.18</v>
      </c>
      <c r="H48" s="1">
        <v>1.21</v>
      </c>
      <c r="I48" s="14" t="s">
        <v>18</v>
      </c>
      <c r="J48" s="1"/>
      <c r="K48" s="1"/>
      <c r="L48" s="1"/>
      <c r="M48" s="1"/>
    </row>
    <row r="49" spans="1:13" x14ac:dyDescent="0.25">
      <c r="A49" s="4" t="s">
        <v>125</v>
      </c>
      <c r="B49" s="1">
        <v>20.48</v>
      </c>
      <c r="C49" s="1">
        <v>22.57</v>
      </c>
      <c r="D49" s="1">
        <v>34.07</v>
      </c>
      <c r="E49" s="1">
        <v>0</v>
      </c>
      <c r="F49" s="1">
        <v>11.23</v>
      </c>
      <c r="G49" s="1">
        <v>5.5</v>
      </c>
      <c r="H49" s="1">
        <v>6.14</v>
      </c>
      <c r="I49" s="14" t="s">
        <v>18</v>
      </c>
      <c r="J49" s="1"/>
      <c r="K49" s="1"/>
      <c r="L49" s="1"/>
      <c r="M49" s="1"/>
    </row>
    <row r="50" spans="1:13" x14ac:dyDescent="0.25">
      <c r="A50" s="4" t="s">
        <v>54</v>
      </c>
      <c r="B50" s="1">
        <v>26.5</v>
      </c>
      <c r="C50" s="1">
        <v>25.5</v>
      </c>
      <c r="D50" s="1">
        <v>33.5</v>
      </c>
      <c r="E50" s="1">
        <v>0</v>
      </c>
      <c r="F50" s="1">
        <v>6.7</v>
      </c>
      <c r="G50" s="1">
        <v>7.6</v>
      </c>
      <c r="H50" s="1">
        <v>0.2</v>
      </c>
      <c r="I50" s="14" t="s">
        <v>122</v>
      </c>
      <c r="J50" s="1"/>
      <c r="K50" s="1"/>
      <c r="L50" s="1"/>
      <c r="M50" s="1"/>
    </row>
    <row r="51" spans="1:13" x14ac:dyDescent="0.25">
      <c r="A51" s="4" t="s">
        <v>54</v>
      </c>
      <c r="B51" s="1">
        <v>26.02</v>
      </c>
      <c r="C51" s="1">
        <v>25.83</v>
      </c>
      <c r="D51" s="1">
        <v>19.93</v>
      </c>
      <c r="E51" s="1">
        <v>0</v>
      </c>
      <c r="F51" s="1">
        <v>15.76</v>
      </c>
      <c r="G51" s="1">
        <v>8.36</v>
      </c>
      <c r="H51" s="1">
        <v>4.0999999999999996</v>
      </c>
      <c r="I51" s="14" t="s">
        <v>133</v>
      </c>
      <c r="J51" s="14" t="s">
        <v>134</v>
      </c>
      <c r="K51" s="1"/>
      <c r="L51" s="1"/>
      <c r="M51" s="1"/>
    </row>
    <row r="52" spans="1:13" x14ac:dyDescent="0.25">
      <c r="A52" s="1" t="s">
        <v>140</v>
      </c>
      <c r="B52" s="1">
        <v>25.96</v>
      </c>
      <c r="C52" s="1">
        <v>29.15</v>
      </c>
      <c r="D52" s="1">
        <v>15.6</v>
      </c>
      <c r="E52" s="1">
        <v>11.49</v>
      </c>
      <c r="F52" s="1">
        <v>7.33</v>
      </c>
      <c r="G52" s="1">
        <v>8.92</v>
      </c>
      <c r="H52" s="1">
        <v>1.55</v>
      </c>
      <c r="I52" s="14" t="s">
        <v>139</v>
      </c>
      <c r="J52" s="14"/>
      <c r="K52" s="1"/>
      <c r="L52" s="1"/>
      <c r="M52" s="1"/>
    </row>
    <row r="53" spans="1:13" x14ac:dyDescent="0.25">
      <c r="A53" s="1" t="s">
        <v>141</v>
      </c>
      <c r="B53" s="1">
        <v>26.59</v>
      </c>
      <c r="C53" s="1">
        <v>26.79</v>
      </c>
      <c r="D53" s="1">
        <v>18.190000000000001</v>
      </c>
      <c r="E53" s="1">
        <v>10.3</v>
      </c>
      <c r="F53" s="1">
        <v>7.52</v>
      </c>
      <c r="G53" s="1">
        <v>9.1300000000000008</v>
      </c>
      <c r="H53" s="1">
        <v>1.48</v>
      </c>
      <c r="I53" s="14" t="s">
        <v>139</v>
      </c>
      <c r="J53" s="1"/>
      <c r="K53" s="1"/>
      <c r="L53" s="1"/>
      <c r="M53" s="1"/>
    </row>
    <row r="54" spans="1:13" x14ac:dyDescent="0.25">
      <c r="A54" s="1" t="s">
        <v>44</v>
      </c>
      <c r="B54" s="1">
        <v>38.799999999999997</v>
      </c>
      <c r="C54" s="1">
        <v>27.99</v>
      </c>
      <c r="D54" s="1">
        <v>21.15</v>
      </c>
      <c r="E54" s="1">
        <v>0</v>
      </c>
      <c r="F54" s="1">
        <v>4.18</v>
      </c>
      <c r="G54" s="1">
        <v>1.1599999999999999</v>
      </c>
      <c r="H54" s="1">
        <v>6.71</v>
      </c>
      <c r="I54" s="14" t="s">
        <v>115</v>
      </c>
      <c r="J54" s="14"/>
      <c r="K54" s="1"/>
      <c r="L54" s="1"/>
      <c r="M54" s="1"/>
    </row>
    <row r="55" spans="1:13" x14ac:dyDescent="0.25">
      <c r="A55" s="1" t="s">
        <v>126</v>
      </c>
      <c r="B55" s="1">
        <v>33.97</v>
      </c>
      <c r="C55" s="1">
        <v>27.55</v>
      </c>
      <c r="D55" s="1">
        <v>21.41</v>
      </c>
      <c r="E55" s="1">
        <v>0</v>
      </c>
      <c r="F55" s="1">
        <v>7.06</v>
      </c>
      <c r="G55" s="1">
        <v>3.74</v>
      </c>
      <c r="H55" s="1">
        <v>6.27</v>
      </c>
      <c r="I55" s="14" t="s">
        <v>115</v>
      </c>
      <c r="J55" s="14"/>
      <c r="K55" s="1"/>
      <c r="L55" s="1"/>
      <c r="M55" s="1"/>
    </row>
    <row r="56" spans="1:13" x14ac:dyDescent="0.25">
      <c r="A56" s="1" t="s">
        <v>127</v>
      </c>
      <c r="B56" s="7">
        <v>35.409999999999997</v>
      </c>
      <c r="C56" s="7">
        <v>27.34</v>
      </c>
      <c r="D56" s="7">
        <v>27.89</v>
      </c>
      <c r="E56" s="7">
        <v>0</v>
      </c>
      <c r="F56" s="7">
        <v>5.97</v>
      </c>
      <c r="G56" s="7">
        <v>1.62</v>
      </c>
      <c r="H56" s="7">
        <v>1.77</v>
      </c>
      <c r="I56" s="1" t="s">
        <v>21</v>
      </c>
      <c r="J56" s="1"/>
      <c r="K56" s="1"/>
      <c r="L56" s="1"/>
      <c r="M56" s="1"/>
    </row>
    <row r="57" spans="1:13" x14ac:dyDescent="0.25">
      <c r="A57" s="1" t="s">
        <v>41</v>
      </c>
      <c r="B57" s="1">
        <v>33.71</v>
      </c>
      <c r="C57" s="1">
        <f>12.33+1.31</f>
        <v>13.64</v>
      </c>
      <c r="D57" s="1">
        <f>22.3+4.07</f>
        <v>26.37</v>
      </c>
      <c r="E57" s="1">
        <v>0</v>
      </c>
      <c r="F57" s="1">
        <v>6.3</v>
      </c>
      <c r="G57" s="1">
        <v>2.68</v>
      </c>
      <c r="H57" s="1">
        <v>17.3</v>
      </c>
      <c r="I57" s="1" t="s">
        <v>21</v>
      </c>
      <c r="J57" s="1"/>
      <c r="K57" s="1"/>
      <c r="L57" s="1"/>
      <c r="M57" s="1"/>
    </row>
    <row r="58" spans="1:13" x14ac:dyDescent="0.25">
      <c r="A58" s="4" t="s">
        <v>196</v>
      </c>
      <c r="B58" s="1">
        <v>19.940000000000001</v>
      </c>
      <c r="C58" s="1">
        <v>10.24</v>
      </c>
      <c r="D58" s="1">
        <v>12.88</v>
      </c>
      <c r="E58" s="1">
        <v>3.39</v>
      </c>
      <c r="F58" s="1">
        <v>37.270000000000003</v>
      </c>
      <c r="G58" s="1">
        <v>12.31</v>
      </c>
      <c r="H58" s="1">
        <v>3.97</v>
      </c>
      <c r="I58" s="14" t="s">
        <v>19</v>
      </c>
      <c r="J58" s="1"/>
      <c r="K58" s="1"/>
      <c r="L58" s="1"/>
      <c r="M58" s="1"/>
    </row>
    <row r="59" spans="1:13" x14ac:dyDescent="0.25">
      <c r="A59" s="1" t="s">
        <v>197</v>
      </c>
      <c r="B59" s="1">
        <v>23.31</v>
      </c>
      <c r="C59" s="1">
        <v>14.86</v>
      </c>
      <c r="D59" s="1">
        <v>18.11</v>
      </c>
      <c r="E59" s="1">
        <v>4.59</v>
      </c>
      <c r="F59" s="1">
        <v>18.96</v>
      </c>
      <c r="G59" s="1">
        <v>15.1</v>
      </c>
      <c r="H59" s="1">
        <v>5.07</v>
      </c>
      <c r="I59" s="14" t="s">
        <v>19</v>
      </c>
      <c r="J59" s="1"/>
      <c r="K59" s="1"/>
      <c r="L59" s="1"/>
      <c r="M59" s="1"/>
    </row>
    <row r="60" spans="1:13" x14ac:dyDescent="0.25">
      <c r="A60" s="1" t="s">
        <v>126</v>
      </c>
      <c r="B60" s="1">
        <v>39.799999999999997</v>
      </c>
      <c r="C60" s="1">
        <v>28.6</v>
      </c>
      <c r="D60" s="1">
        <v>22.5</v>
      </c>
      <c r="E60" s="1">
        <v>0</v>
      </c>
      <c r="F60" s="1">
        <v>6.2</v>
      </c>
      <c r="G60" s="1">
        <v>0.5</v>
      </c>
      <c r="H60" s="1">
        <v>2.4</v>
      </c>
      <c r="I60" s="14" t="s">
        <v>128</v>
      </c>
      <c r="J60" s="1"/>
      <c r="K60" s="1"/>
      <c r="L60" s="1"/>
      <c r="M60" s="1"/>
    </row>
    <row r="61" spans="1:13" x14ac:dyDescent="0.25">
      <c r="A61" s="1" t="s">
        <v>44</v>
      </c>
      <c r="B61" s="1">
        <v>41.96</v>
      </c>
      <c r="C61" s="1">
        <v>25.25</v>
      </c>
      <c r="D61" s="1">
        <v>24.67</v>
      </c>
      <c r="E61" s="1">
        <v>0</v>
      </c>
      <c r="F61" s="1">
        <v>3.89</v>
      </c>
      <c r="G61" s="1">
        <v>2.87</v>
      </c>
      <c r="H61" s="1">
        <v>1.36</v>
      </c>
      <c r="I61" s="14" t="s">
        <v>129</v>
      </c>
      <c r="J61" s="14" t="s">
        <v>20</v>
      </c>
      <c r="K61" s="1"/>
      <c r="L61" s="1"/>
      <c r="M61" s="1"/>
    </row>
    <row r="62" spans="1:13" x14ac:dyDescent="0.25">
      <c r="A62" s="1" t="s">
        <v>44</v>
      </c>
      <c r="B62" s="7">
        <v>44.87</v>
      </c>
      <c r="C62" s="7">
        <v>26.63</v>
      </c>
      <c r="D62" s="7">
        <v>20.81</v>
      </c>
      <c r="E62" s="7">
        <v>0</v>
      </c>
      <c r="F62" s="7">
        <v>4.54</v>
      </c>
      <c r="G62" s="7">
        <v>0.99</v>
      </c>
      <c r="H62" s="7">
        <v>2.17</v>
      </c>
      <c r="I62" s="14" t="s">
        <v>130</v>
      </c>
      <c r="J62" s="14" t="s">
        <v>20</v>
      </c>
      <c r="K62" s="1"/>
      <c r="L62" s="1"/>
      <c r="M62" s="1"/>
    </row>
    <row r="63" spans="1:13" x14ac:dyDescent="0.25">
      <c r="A63" s="4" t="s">
        <v>44</v>
      </c>
      <c r="B63" s="7">
        <v>41</v>
      </c>
      <c r="C63" s="7">
        <v>30.1</v>
      </c>
      <c r="D63" s="7">
        <f>6.8+14.4</f>
        <v>21.2</v>
      </c>
      <c r="E63" s="7">
        <v>0</v>
      </c>
      <c r="F63" s="7">
        <v>6</v>
      </c>
      <c r="G63" s="7">
        <v>1</v>
      </c>
      <c r="H63" s="7">
        <v>0.7</v>
      </c>
      <c r="I63" s="14" t="s">
        <v>131</v>
      </c>
      <c r="J63" s="14" t="s">
        <v>20</v>
      </c>
      <c r="K63" s="1"/>
      <c r="L63" s="1"/>
      <c r="M63" s="1"/>
    </row>
    <row r="64" spans="1:13" x14ac:dyDescent="0.25">
      <c r="A64" s="4" t="s">
        <v>44</v>
      </c>
      <c r="B64" s="7">
        <v>43.4</v>
      </c>
      <c r="C64" s="7">
        <f>24.3+2+2</f>
        <v>28.3</v>
      </c>
      <c r="D64" s="7">
        <f>20.2+2.6</f>
        <v>22.8</v>
      </c>
      <c r="E64" s="7">
        <v>0</v>
      </c>
      <c r="F64" s="7">
        <v>1.6</v>
      </c>
      <c r="G64" s="7">
        <v>2</v>
      </c>
      <c r="H64" s="7">
        <v>1.9</v>
      </c>
      <c r="I64" s="14" t="s">
        <v>132</v>
      </c>
      <c r="J64" s="14" t="s">
        <v>20</v>
      </c>
      <c r="K64" s="1"/>
      <c r="L64" s="1"/>
      <c r="M64" s="1"/>
    </row>
    <row r="65" spans="1:13" x14ac:dyDescent="0.25">
      <c r="A65" s="4" t="s">
        <v>127</v>
      </c>
      <c r="B65" s="7">
        <v>52.52</v>
      </c>
      <c r="C65" s="7">
        <v>16.350000000000001</v>
      </c>
      <c r="D65" s="7">
        <v>12.85</v>
      </c>
      <c r="E65" s="7">
        <v>0</v>
      </c>
      <c r="F65" s="7">
        <v>12.63</v>
      </c>
      <c r="G65" s="7">
        <v>2.87</v>
      </c>
      <c r="H65" s="7">
        <v>2.78</v>
      </c>
      <c r="I65" s="1" t="s">
        <v>22</v>
      </c>
      <c r="J65" s="14"/>
      <c r="K65" s="1"/>
      <c r="L65" s="1"/>
      <c r="M65" s="1"/>
    </row>
    <row r="66" spans="1:13" x14ac:dyDescent="0.25">
      <c r="A66" s="4" t="s">
        <v>142</v>
      </c>
      <c r="B66" s="7">
        <v>13.1</v>
      </c>
      <c r="C66" s="1">
        <v>18.5</v>
      </c>
      <c r="D66" s="1">
        <v>12.3</v>
      </c>
      <c r="E66" s="8">
        <v>0</v>
      </c>
      <c r="F66" s="7">
        <v>25</v>
      </c>
      <c r="G66" s="7">
        <v>7.4</v>
      </c>
      <c r="H66" s="7">
        <v>23.7</v>
      </c>
      <c r="I66" s="14" t="s">
        <v>137</v>
      </c>
      <c r="J66" s="14" t="s">
        <v>138</v>
      </c>
      <c r="K66" s="1"/>
      <c r="L66" s="1"/>
      <c r="M66" s="1"/>
    </row>
    <row r="67" spans="1:13" x14ac:dyDescent="0.25">
      <c r="A67" s="4" t="s">
        <v>162</v>
      </c>
      <c r="B67" s="7">
        <v>26</v>
      </c>
      <c r="C67" s="7">
        <v>22.8</v>
      </c>
      <c r="D67" s="7">
        <v>13.8</v>
      </c>
      <c r="E67" s="8">
        <v>0</v>
      </c>
      <c r="F67" s="7">
        <v>29</v>
      </c>
      <c r="G67" s="7">
        <v>2.4</v>
      </c>
      <c r="H67" s="7">
        <v>6</v>
      </c>
      <c r="I67" s="14" t="s">
        <v>137</v>
      </c>
      <c r="J67" s="1"/>
      <c r="K67" s="1"/>
      <c r="L67" s="1"/>
      <c r="M67" s="1"/>
    </row>
    <row r="68" spans="1:13" x14ac:dyDescent="0.25">
      <c r="A68" s="1" t="s">
        <v>142</v>
      </c>
      <c r="B68" s="7">
        <v>23.45</v>
      </c>
      <c r="C68" s="1">
        <v>19.190000000000001</v>
      </c>
      <c r="D68" s="7">
        <v>8.02</v>
      </c>
      <c r="E68" s="8">
        <v>0</v>
      </c>
      <c r="F68" s="7">
        <v>24.67</v>
      </c>
      <c r="G68" s="7">
        <v>7.61</v>
      </c>
      <c r="H68" s="7">
        <v>17.059999999999999</v>
      </c>
      <c r="I68" s="14" t="s">
        <v>143</v>
      </c>
      <c r="J68" s="1"/>
      <c r="K68" s="1"/>
      <c r="L68" s="1"/>
      <c r="M68" s="1"/>
    </row>
    <row r="69" spans="1:13" x14ac:dyDescent="0.25">
      <c r="A69" s="1" t="s">
        <v>42</v>
      </c>
      <c r="B69" s="7">
        <v>36.78</v>
      </c>
      <c r="C69" s="7">
        <v>19.21</v>
      </c>
      <c r="D69" s="1">
        <v>13.61</v>
      </c>
      <c r="E69" s="7">
        <v>0</v>
      </c>
      <c r="F69" s="1">
        <v>15.93</v>
      </c>
      <c r="G69" s="7">
        <v>1.25</v>
      </c>
      <c r="H69" s="7">
        <v>13.22</v>
      </c>
      <c r="I69" s="14" t="s">
        <v>147</v>
      </c>
      <c r="J69" s="1"/>
      <c r="K69" s="1"/>
      <c r="L69" s="1"/>
      <c r="M69" s="1"/>
    </row>
    <row r="70" spans="1:13" x14ac:dyDescent="0.25">
      <c r="A70" s="1" t="s">
        <v>41</v>
      </c>
      <c r="B70" s="7">
        <v>31.76</v>
      </c>
      <c r="C70" s="1">
        <v>13.63</v>
      </c>
      <c r="D70" s="1">
        <v>27.35</v>
      </c>
      <c r="E70" s="7">
        <v>0</v>
      </c>
      <c r="F70" s="1">
        <v>8.92</v>
      </c>
      <c r="G70" s="7">
        <v>1.27</v>
      </c>
      <c r="H70" s="7">
        <v>17.059999999999999</v>
      </c>
      <c r="I70" s="14" t="s">
        <v>147</v>
      </c>
      <c r="J70" s="1"/>
      <c r="K70" s="1"/>
      <c r="L70" s="1"/>
      <c r="M70" s="1"/>
    </row>
    <row r="71" spans="1:13" x14ac:dyDescent="0.25">
      <c r="A71" s="4" t="s">
        <v>32</v>
      </c>
      <c r="B71" s="7">
        <v>40.83</v>
      </c>
      <c r="C71" s="7">
        <v>19.899999999999999</v>
      </c>
      <c r="D71" s="1">
        <v>25.7</v>
      </c>
      <c r="E71" s="7">
        <v>0</v>
      </c>
      <c r="F71" s="1">
        <v>7.88</v>
      </c>
      <c r="G71" s="7">
        <v>2.0699999999999998</v>
      </c>
      <c r="H71" s="7">
        <v>3.63</v>
      </c>
      <c r="I71" s="14" t="s">
        <v>147</v>
      </c>
      <c r="J71" s="14" t="s">
        <v>346</v>
      </c>
      <c r="K71" s="1"/>
      <c r="L71" s="1"/>
      <c r="M71" s="1"/>
    </row>
    <row r="72" spans="1:13" x14ac:dyDescent="0.25">
      <c r="A72" s="1" t="s">
        <v>47</v>
      </c>
      <c r="B72" s="7">
        <v>35.29</v>
      </c>
      <c r="C72" s="1">
        <v>18.23</v>
      </c>
      <c r="D72" s="1">
        <v>21.41</v>
      </c>
      <c r="E72" s="7">
        <v>0</v>
      </c>
      <c r="F72" s="1">
        <v>12.54</v>
      </c>
      <c r="G72" s="7">
        <v>2.41</v>
      </c>
      <c r="H72" s="7">
        <v>10.130000000000001</v>
      </c>
      <c r="I72" s="14" t="s">
        <v>147</v>
      </c>
      <c r="J72" s="1"/>
      <c r="K72" s="1"/>
      <c r="L72" s="1"/>
      <c r="M72" s="1"/>
    </row>
    <row r="73" spans="1:13" x14ac:dyDescent="0.25">
      <c r="A73" s="1" t="s">
        <v>44</v>
      </c>
      <c r="B73" s="7">
        <v>34.72</v>
      </c>
      <c r="C73" s="7">
        <v>17.739999999999998</v>
      </c>
      <c r="D73" s="1">
        <v>21.35</v>
      </c>
      <c r="E73" s="7">
        <v>0</v>
      </c>
      <c r="F73" s="1">
        <v>19.45</v>
      </c>
      <c r="G73" s="7">
        <v>2.56</v>
      </c>
      <c r="H73" s="7">
        <v>4.17</v>
      </c>
      <c r="I73" s="14" t="s">
        <v>147</v>
      </c>
      <c r="J73" s="1"/>
      <c r="K73" s="1"/>
      <c r="L73" s="1"/>
      <c r="M73" s="1"/>
    </row>
    <row r="74" spans="1:13" x14ac:dyDescent="0.25">
      <c r="A74" s="1" t="s">
        <v>30</v>
      </c>
      <c r="B74" s="7">
        <v>27.56</v>
      </c>
      <c r="C74" s="1">
        <v>15.97</v>
      </c>
      <c r="D74" s="1">
        <v>23.17</v>
      </c>
      <c r="E74" s="7">
        <v>0</v>
      </c>
      <c r="F74" s="1">
        <v>19.96</v>
      </c>
      <c r="G74" s="7">
        <v>2.5299999999999998</v>
      </c>
      <c r="H74" s="7">
        <v>10.81</v>
      </c>
      <c r="I74" s="14" t="s">
        <v>147</v>
      </c>
      <c r="J74" s="1"/>
      <c r="K74" s="1"/>
      <c r="L74" s="1"/>
      <c r="M74" s="1"/>
    </row>
    <row r="75" spans="1:13" x14ac:dyDescent="0.25">
      <c r="A75" s="1" t="s">
        <v>144</v>
      </c>
      <c r="B75" s="7">
        <v>33.94</v>
      </c>
      <c r="C75" s="7">
        <v>16.68</v>
      </c>
      <c r="D75" s="1">
        <v>20.420000000000002</v>
      </c>
      <c r="E75" s="7">
        <v>0</v>
      </c>
      <c r="F75" s="1">
        <v>17.45</v>
      </c>
      <c r="G75" s="7">
        <v>3.07</v>
      </c>
      <c r="H75" s="7">
        <v>8.44</v>
      </c>
      <c r="I75" s="14" t="s">
        <v>147</v>
      </c>
      <c r="J75" s="1"/>
      <c r="K75" s="1"/>
      <c r="L75" s="1"/>
      <c r="M75" s="1"/>
    </row>
    <row r="76" spans="1:13" x14ac:dyDescent="0.25">
      <c r="A76" s="4" t="s">
        <v>145</v>
      </c>
      <c r="B76" s="7">
        <v>38.46</v>
      </c>
      <c r="C76" s="1">
        <v>18.21</v>
      </c>
      <c r="D76" s="1">
        <v>24.05</v>
      </c>
      <c r="E76" s="7">
        <v>0</v>
      </c>
      <c r="F76" s="1">
        <v>9.5399999999999991</v>
      </c>
      <c r="G76" s="7">
        <v>2.04</v>
      </c>
      <c r="H76" s="7">
        <v>7.69</v>
      </c>
      <c r="I76" s="14" t="s">
        <v>147</v>
      </c>
      <c r="J76" s="1"/>
      <c r="K76" s="1"/>
      <c r="L76" s="1"/>
      <c r="M76" s="1"/>
    </row>
    <row r="77" spans="1:13" x14ac:dyDescent="0.25">
      <c r="A77" s="1" t="s">
        <v>119</v>
      </c>
      <c r="B77" s="7">
        <v>31.26</v>
      </c>
      <c r="C77" s="7">
        <v>28.16</v>
      </c>
      <c r="D77" s="1">
        <v>17.86</v>
      </c>
      <c r="E77" s="7">
        <v>0</v>
      </c>
      <c r="F77" s="1">
        <v>14.66</v>
      </c>
      <c r="G77" s="7">
        <v>2.52</v>
      </c>
      <c r="H77" s="7">
        <v>5.53</v>
      </c>
      <c r="I77" s="14" t="s">
        <v>147</v>
      </c>
      <c r="J77" s="14" t="s">
        <v>173</v>
      </c>
      <c r="K77" s="1"/>
      <c r="L77" s="1"/>
      <c r="M77" s="1"/>
    </row>
    <row r="78" spans="1:13" x14ac:dyDescent="0.25">
      <c r="A78" s="4" t="s">
        <v>146</v>
      </c>
      <c r="B78" s="7">
        <v>36.43</v>
      </c>
      <c r="C78" s="1">
        <v>15.4</v>
      </c>
      <c r="D78" s="1">
        <v>26.2</v>
      </c>
      <c r="E78" s="7">
        <v>0</v>
      </c>
      <c r="F78" s="1">
        <v>12.11</v>
      </c>
      <c r="G78" s="7">
        <v>5.07</v>
      </c>
      <c r="H78" s="7">
        <v>4.79</v>
      </c>
      <c r="I78" s="14" t="s">
        <v>147</v>
      </c>
      <c r="J78" s="1"/>
      <c r="K78" s="1"/>
      <c r="L78" s="1"/>
      <c r="M78" s="1"/>
    </row>
    <row r="79" spans="1:13" x14ac:dyDescent="0.25">
      <c r="A79" s="1" t="s">
        <v>127</v>
      </c>
      <c r="B79" s="7">
        <v>41</v>
      </c>
      <c r="C79" s="7">
        <v>18.89</v>
      </c>
      <c r="D79" s="1">
        <f>4.63+20.91</f>
        <v>25.54</v>
      </c>
      <c r="E79" s="7">
        <v>0</v>
      </c>
      <c r="F79" s="1">
        <f>3.75+1.46</f>
        <v>5.21</v>
      </c>
      <c r="G79" s="1">
        <v>8.1999999999999993</v>
      </c>
      <c r="H79" s="7">
        <v>1.1599999999999999</v>
      </c>
      <c r="I79" s="14" t="s">
        <v>148</v>
      </c>
      <c r="J79" s="1"/>
      <c r="K79" s="1"/>
      <c r="L79" s="1"/>
      <c r="M79" s="1"/>
    </row>
    <row r="80" spans="1:13" x14ac:dyDescent="0.25">
      <c r="A80" s="1" t="s">
        <v>127</v>
      </c>
      <c r="B80" s="7">
        <v>39.4</v>
      </c>
      <c r="C80" s="1">
        <f>6.42+1.97+1.32+10.6+2.24</f>
        <v>22.550000000000004</v>
      </c>
      <c r="D80" s="1">
        <f>30.5+0.3</f>
        <v>30.8</v>
      </c>
      <c r="E80" s="7">
        <v>0</v>
      </c>
      <c r="F80" s="1">
        <v>2.2799999999999998</v>
      </c>
      <c r="G80" s="1">
        <f>100-96.93</f>
        <v>3.0699999999999932</v>
      </c>
      <c r="H80" s="7">
        <f>AVERAGE(H79,H65,H56)</f>
        <v>1.9033333333333331</v>
      </c>
      <c r="I80" s="14" t="s">
        <v>150</v>
      </c>
      <c r="J80" s="7" t="s">
        <v>149</v>
      </c>
      <c r="K80" s="1"/>
      <c r="L80" s="1"/>
      <c r="M80" s="1"/>
    </row>
    <row r="81" spans="1:13" x14ac:dyDescent="0.25">
      <c r="A81" s="4" t="s">
        <v>151</v>
      </c>
      <c r="B81" s="7">
        <v>41.8</v>
      </c>
      <c r="C81" s="7">
        <f>10.7+1.41</f>
        <v>12.11</v>
      </c>
      <c r="D81" s="1">
        <v>32.299999999999997</v>
      </c>
      <c r="E81" s="7">
        <v>0</v>
      </c>
      <c r="F81" s="1">
        <v>7.86</v>
      </c>
      <c r="G81" s="7">
        <v>5.34</v>
      </c>
      <c r="H81" s="7">
        <v>0.59</v>
      </c>
      <c r="I81" s="14" t="s">
        <v>152</v>
      </c>
      <c r="J81" s="1"/>
      <c r="K81" s="1"/>
      <c r="L81" s="1"/>
      <c r="M81" s="1"/>
    </row>
    <row r="82" spans="1:13" x14ac:dyDescent="0.25">
      <c r="A82" s="1" t="s">
        <v>153</v>
      </c>
      <c r="B82" s="7">
        <v>49</v>
      </c>
      <c r="C82" s="1">
        <v>14.6</v>
      </c>
      <c r="D82" s="1">
        <v>27.6</v>
      </c>
      <c r="E82" s="7">
        <v>0</v>
      </c>
      <c r="F82" s="1">
        <v>8.4</v>
      </c>
      <c r="G82" s="7">
        <v>0.01</v>
      </c>
      <c r="H82" s="7">
        <v>0.39</v>
      </c>
      <c r="I82" s="14" t="s">
        <v>154</v>
      </c>
      <c r="J82" s="1"/>
      <c r="K82" s="1"/>
      <c r="L82" s="1"/>
      <c r="M82" s="1"/>
    </row>
    <row r="83" spans="1:13" x14ac:dyDescent="0.25">
      <c r="A83" s="1" t="s">
        <v>155</v>
      </c>
      <c r="B83" s="7">
        <v>44.32</v>
      </c>
      <c r="C83" s="1">
        <v>18.38</v>
      </c>
      <c r="D83" s="1">
        <v>24.75</v>
      </c>
      <c r="E83" s="7">
        <v>0</v>
      </c>
      <c r="F83" s="1">
        <v>10.36</v>
      </c>
      <c r="G83" s="7">
        <v>1.73</v>
      </c>
      <c r="H83" s="7">
        <v>0.46</v>
      </c>
      <c r="I83" s="14" t="s">
        <v>156</v>
      </c>
      <c r="J83" s="1"/>
      <c r="K83" s="1"/>
      <c r="L83" s="1"/>
      <c r="M83" s="1"/>
    </row>
    <row r="84" spans="1:13" x14ac:dyDescent="0.25">
      <c r="A84" s="1" t="s">
        <v>158</v>
      </c>
      <c r="B84" s="7">
        <v>13.22</v>
      </c>
      <c r="C84" s="1">
        <v>12.71</v>
      </c>
      <c r="D84" s="1">
        <v>36.6</v>
      </c>
      <c r="E84" s="7">
        <v>0</v>
      </c>
      <c r="F84" s="1">
        <v>27.45</v>
      </c>
      <c r="G84" s="1">
        <v>6.16</v>
      </c>
      <c r="H84" s="7">
        <v>3.87</v>
      </c>
      <c r="I84" s="14" t="s">
        <v>159</v>
      </c>
      <c r="J84" s="14" t="s">
        <v>160</v>
      </c>
      <c r="K84" s="1"/>
      <c r="L84" s="1"/>
      <c r="M84" s="1"/>
    </row>
    <row r="85" spans="1:13" x14ac:dyDescent="0.25">
      <c r="A85" s="1" t="s">
        <v>52</v>
      </c>
      <c r="B85" s="7">
        <v>45.74</v>
      </c>
      <c r="C85" s="1">
        <v>4.57</v>
      </c>
      <c r="D85" s="1">
        <v>16.260000000000002</v>
      </c>
      <c r="E85" s="7">
        <v>0</v>
      </c>
      <c r="F85" s="1">
        <v>26.43</v>
      </c>
      <c r="G85" s="1">
        <v>4.1900000000000004</v>
      </c>
      <c r="H85" s="7">
        <v>2.81</v>
      </c>
      <c r="I85" s="14" t="s">
        <v>159</v>
      </c>
      <c r="J85" s="14" t="s">
        <v>160</v>
      </c>
      <c r="K85" s="1"/>
      <c r="L85" s="1"/>
      <c r="M85" s="1"/>
    </row>
    <row r="86" spans="1:13" x14ac:dyDescent="0.25">
      <c r="A86" s="1" t="s">
        <v>161</v>
      </c>
      <c r="B86" s="7">
        <v>31.02</v>
      </c>
      <c r="C86" s="1">
        <v>22.29</v>
      </c>
      <c r="D86" s="1">
        <v>12.95</v>
      </c>
      <c r="E86" s="7">
        <v>9.14</v>
      </c>
      <c r="F86" s="1">
        <v>14.26</v>
      </c>
      <c r="G86" s="7">
        <v>3.82</v>
      </c>
      <c r="H86" s="7">
        <v>6.53</v>
      </c>
      <c r="I86" s="14" t="s">
        <v>165</v>
      </c>
      <c r="J86" s="1"/>
      <c r="K86" s="1"/>
      <c r="L86" s="1"/>
      <c r="M86" s="1"/>
    </row>
    <row r="87" spans="1:13" x14ac:dyDescent="0.25">
      <c r="A87" s="1" t="s">
        <v>162</v>
      </c>
      <c r="B87" s="7">
        <v>35.75</v>
      </c>
      <c r="C87" s="1">
        <v>21.14</v>
      </c>
      <c r="D87" s="1">
        <v>10.01</v>
      </c>
      <c r="E87" s="7">
        <v>9.81</v>
      </c>
      <c r="F87" s="1">
        <v>8.89</v>
      </c>
      <c r="G87" s="7">
        <v>6.74</v>
      </c>
      <c r="H87" s="7">
        <v>7.66</v>
      </c>
      <c r="I87" s="14" t="s">
        <v>165</v>
      </c>
      <c r="J87" s="1"/>
      <c r="K87" s="1"/>
      <c r="L87" s="1"/>
      <c r="M87" s="1"/>
    </row>
    <row r="88" spans="1:13" x14ac:dyDescent="0.25">
      <c r="A88" s="1" t="s">
        <v>163</v>
      </c>
      <c r="B88" s="7">
        <v>34.51</v>
      </c>
      <c r="C88" s="1">
        <v>20.75</v>
      </c>
      <c r="D88" s="1">
        <v>13.16</v>
      </c>
      <c r="E88" s="7">
        <v>7.69</v>
      </c>
      <c r="F88" s="1">
        <v>13.16</v>
      </c>
      <c r="G88" s="7">
        <v>4.45</v>
      </c>
      <c r="H88" s="7">
        <v>6.28</v>
      </c>
      <c r="I88" s="14" t="s">
        <v>165</v>
      </c>
      <c r="J88" s="1"/>
      <c r="K88" s="1"/>
      <c r="L88" s="1"/>
      <c r="M88" s="1"/>
    </row>
    <row r="89" spans="1:13" x14ac:dyDescent="0.25">
      <c r="A89" s="1" t="s">
        <v>164</v>
      </c>
      <c r="B89" s="7">
        <v>36.18</v>
      </c>
      <c r="C89" s="1">
        <v>20.86</v>
      </c>
      <c r="D89" s="1">
        <v>9.76</v>
      </c>
      <c r="E89" s="7">
        <v>9.9700000000000006</v>
      </c>
      <c r="F89" s="1">
        <v>10.48</v>
      </c>
      <c r="G89" s="7">
        <v>4.93</v>
      </c>
      <c r="H89" s="7">
        <v>7.81</v>
      </c>
      <c r="I89" s="14" t="s">
        <v>165</v>
      </c>
      <c r="J89" s="1"/>
      <c r="K89" s="1"/>
      <c r="L89" s="1"/>
      <c r="M89" s="1"/>
    </row>
    <row r="90" spans="1:13" x14ac:dyDescent="0.25">
      <c r="A90" s="1" t="s">
        <v>166</v>
      </c>
      <c r="B90" s="7">
        <v>31</v>
      </c>
      <c r="C90" s="7">
        <f>45-B90</f>
        <v>14</v>
      </c>
      <c r="D90" s="1">
        <v>8.1999999999999993</v>
      </c>
      <c r="E90" s="7">
        <v>14.7</v>
      </c>
      <c r="F90" s="1">
        <f>12.6+1.9+6.5</f>
        <v>21</v>
      </c>
      <c r="G90" s="7">
        <v>3.7</v>
      </c>
      <c r="H90" s="7">
        <v>7.4</v>
      </c>
      <c r="I90" s="14" t="s">
        <v>169</v>
      </c>
      <c r="J90" s="14" t="s">
        <v>165</v>
      </c>
      <c r="K90" s="1" t="s">
        <v>168</v>
      </c>
      <c r="L90" s="1"/>
      <c r="M90" s="1"/>
    </row>
    <row r="91" spans="1:13" x14ac:dyDescent="0.25">
      <c r="A91" s="1" t="s">
        <v>164</v>
      </c>
      <c r="B91" s="7">
        <v>29</v>
      </c>
      <c r="C91" s="7">
        <f>42.7-B91</f>
        <v>13.700000000000003</v>
      </c>
      <c r="D91" s="1">
        <v>9.8000000000000007</v>
      </c>
      <c r="E91" s="7">
        <v>10.7</v>
      </c>
      <c r="F91" s="1">
        <f>15.1+2.8+7.9</f>
        <v>25.799999999999997</v>
      </c>
      <c r="G91" s="7">
        <v>4.9000000000000004</v>
      </c>
      <c r="H91" s="7">
        <v>6.1</v>
      </c>
      <c r="I91" s="14" t="s">
        <v>169</v>
      </c>
      <c r="J91" s="14" t="s">
        <v>165</v>
      </c>
      <c r="K91" s="1"/>
      <c r="L91" s="1"/>
      <c r="M91" s="1"/>
    </row>
    <row r="92" spans="1:13" x14ac:dyDescent="0.25">
      <c r="A92" s="1" t="s">
        <v>162</v>
      </c>
      <c r="B92" s="7">
        <v>30</v>
      </c>
      <c r="C92" s="7">
        <f>41.7-B92</f>
        <v>11.700000000000003</v>
      </c>
      <c r="D92" s="1">
        <v>11.9</v>
      </c>
      <c r="E92" s="7">
        <v>12.6</v>
      </c>
      <c r="F92" s="1">
        <f>14.2+3.2+4.4</f>
        <v>21.799999999999997</v>
      </c>
      <c r="G92" s="7">
        <v>5.6</v>
      </c>
      <c r="H92" s="7">
        <v>6.4</v>
      </c>
      <c r="I92" s="14" t="s">
        <v>169</v>
      </c>
      <c r="J92" s="14" t="s">
        <v>165</v>
      </c>
      <c r="K92" s="1"/>
      <c r="L92" s="1"/>
      <c r="M92" s="1"/>
    </row>
    <row r="93" spans="1:13" x14ac:dyDescent="0.25">
      <c r="A93" s="1" t="s">
        <v>167</v>
      </c>
      <c r="B93" s="1">
        <v>20.5</v>
      </c>
      <c r="C93" s="1">
        <f>39.7-B93</f>
        <v>19.200000000000003</v>
      </c>
      <c r="D93" s="1">
        <v>7.3</v>
      </c>
      <c r="E93" s="7">
        <v>17</v>
      </c>
      <c r="F93" s="1">
        <f>6+1.3+17</f>
        <v>24.3</v>
      </c>
      <c r="G93" s="7">
        <v>4.5</v>
      </c>
      <c r="H93" s="7">
        <v>7.2</v>
      </c>
      <c r="I93" s="14" t="s">
        <v>169</v>
      </c>
      <c r="J93" s="14" t="s">
        <v>165</v>
      </c>
      <c r="K93" s="1"/>
      <c r="L93" s="1"/>
      <c r="M93" s="1"/>
    </row>
    <row r="94" spans="1:13" x14ac:dyDescent="0.25">
      <c r="A94" s="1" t="s">
        <v>170</v>
      </c>
      <c r="B94" s="7">
        <v>39.28</v>
      </c>
      <c r="C94" s="1">
        <v>21.58</v>
      </c>
      <c r="D94" s="1">
        <v>16.28</v>
      </c>
      <c r="E94" s="7">
        <v>0</v>
      </c>
      <c r="F94" s="1">
        <v>13.13</v>
      </c>
      <c r="G94" s="7">
        <v>4.13</v>
      </c>
      <c r="H94" s="7">
        <v>5.6</v>
      </c>
      <c r="I94" s="14" t="s">
        <v>171</v>
      </c>
      <c r="J94" s="1" t="s">
        <v>172</v>
      </c>
      <c r="K94" s="1"/>
      <c r="L94" s="1"/>
      <c r="M94" s="1"/>
    </row>
    <row r="95" spans="1:13" x14ac:dyDescent="0.25">
      <c r="A95" s="1" t="s">
        <v>47</v>
      </c>
      <c r="B95" s="7">
        <v>44.3</v>
      </c>
      <c r="C95" s="1">
        <v>21.2</v>
      </c>
      <c r="D95" s="1">
        <v>21.2</v>
      </c>
      <c r="E95" s="7">
        <v>0</v>
      </c>
      <c r="F95" s="1">
        <v>6.6</v>
      </c>
      <c r="G95" s="7">
        <v>1.6</v>
      </c>
      <c r="H95" s="7">
        <v>5.0999999999999996</v>
      </c>
      <c r="I95" s="14" t="s">
        <v>174</v>
      </c>
      <c r="J95" s="14" t="s">
        <v>147</v>
      </c>
      <c r="K95" s="1"/>
      <c r="L95" s="1"/>
      <c r="M95" s="1"/>
    </row>
    <row r="96" spans="1:13" x14ac:dyDescent="0.25">
      <c r="A96" s="1" t="s">
        <v>126</v>
      </c>
      <c r="B96" s="7">
        <v>37.369999999999997</v>
      </c>
      <c r="C96" s="1">
        <v>28.75</v>
      </c>
      <c r="D96" s="1">
        <v>21.08</v>
      </c>
      <c r="E96" s="7">
        <v>0</v>
      </c>
      <c r="F96" s="1">
        <v>6.71</v>
      </c>
      <c r="G96" s="7">
        <v>2.25</v>
      </c>
      <c r="H96" s="1">
        <v>3.83</v>
      </c>
      <c r="I96" s="14" t="s">
        <v>175</v>
      </c>
      <c r="J96" s="14" t="s">
        <v>115</v>
      </c>
      <c r="K96" s="14"/>
      <c r="L96" s="1"/>
      <c r="M96" s="1"/>
    </row>
    <row r="97" spans="1:13" x14ac:dyDescent="0.25">
      <c r="A97" s="1" t="s">
        <v>29</v>
      </c>
      <c r="B97" s="7">
        <v>28.28</v>
      </c>
      <c r="C97" s="1">
        <v>24.24</v>
      </c>
      <c r="D97" s="7">
        <v>28.3</v>
      </c>
      <c r="E97" s="7">
        <v>0</v>
      </c>
      <c r="F97" s="1">
        <v>10.1</v>
      </c>
      <c r="G97" s="7">
        <v>8.06</v>
      </c>
      <c r="H97" s="7">
        <v>1.01</v>
      </c>
      <c r="I97" s="14" t="s">
        <v>175</v>
      </c>
      <c r="J97" s="14" t="s">
        <v>122</v>
      </c>
      <c r="K97" s="14" t="s">
        <v>133</v>
      </c>
      <c r="L97" s="14" t="s">
        <v>134</v>
      </c>
      <c r="M97" s="1"/>
    </row>
    <row r="98" spans="1:13" x14ac:dyDescent="0.25">
      <c r="A98" s="1" t="s">
        <v>41</v>
      </c>
      <c r="B98" s="7">
        <v>32.69</v>
      </c>
      <c r="C98" s="1">
        <v>16.54</v>
      </c>
      <c r="D98" s="1">
        <v>20.79</v>
      </c>
      <c r="E98" s="7">
        <v>0</v>
      </c>
      <c r="F98" s="1">
        <v>14.02</v>
      </c>
      <c r="G98" s="7">
        <v>0</v>
      </c>
      <c r="H98" s="7">
        <v>15.96</v>
      </c>
      <c r="I98" s="14" t="s">
        <v>177</v>
      </c>
      <c r="J98" s="14" t="s">
        <v>176</v>
      </c>
      <c r="K98" s="1"/>
      <c r="L98" s="1"/>
      <c r="M98" s="1"/>
    </row>
    <row r="99" spans="1:13" x14ac:dyDescent="0.25">
      <c r="A99" s="1" t="s">
        <v>29</v>
      </c>
      <c r="B99" s="7">
        <v>35.4</v>
      </c>
      <c r="C99" s="1">
        <v>18.2</v>
      </c>
      <c r="D99" s="1">
        <v>23.2</v>
      </c>
      <c r="E99" s="7">
        <v>0</v>
      </c>
      <c r="F99" s="1">
        <v>17.8</v>
      </c>
      <c r="G99" s="7">
        <v>4</v>
      </c>
      <c r="H99" s="7">
        <v>1.4</v>
      </c>
      <c r="I99" s="14" t="s">
        <v>177</v>
      </c>
      <c r="J99" s="14"/>
      <c r="K99" s="1"/>
      <c r="L99" s="1"/>
      <c r="M99" s="1"/>
    </row>
    <row r="100" spans="1:13" x14ac:dyDescent="0.25">
      <c r="A100" s="1" t="s">
        <v>136</v>
      </c>
      <c r="B100" s="7">
        <v>15.45</v>
      </c>
      <c r="C100" s="1">
        <v>26.64</v>
      </c>
      <c r="D100" s="1">
        <v>37.159999999999997</v>
      </c>
      <c r="E100" s="7">
        <v>0</v>
      </c>
      <c r="F100" s="1">
        <v>11.75</v>
      </c>
      <c r="G100" s="7">
        <v>8.91</v>
      </c>
      <c r="H100" s="7">
        <v>0.09</v>
      </c>
      <c r="I100" s="14" t="s">
        <v>179</v>
      </c>
      <c r="J100" s="14"/>
      <c r="K100" s="1"/>
      <c r="L100" s="1"/>
      <c r="M100" s="1"/>
    </row>
    <row r="101" spans="1:13" x14ac:dyDescent="0.25">
      <c r="A101" s="4" t="s">
        <v>362</v>
      </c>
      <c r="B101" s="7">
        <v>43.97</v>
      </c>
      <c r="C101" s="1">
        <v>15.72</v>
      </c>
      <c r="D101" s="1">
        <v>30</v>
      </c>
      <c r="E101" s="7">
        <v>0</v>
      </c>
      <c r="F101" s="1">
        <v>7.2</v>
      </c>
      <c r="G101" s="7">
        <v>1.61</v>
      </c>
      <c r="H101" s="7">
        <v>1.5</v>
      </c>
      <c r="I101" s="14" t="s">
        <v>180</v>
      </c>
      <c r="J101" s="14"/>
      <c r="K101" s="1"/>
      <c r="L101" s="1"/>
      <c r="M101" s="1"/>
    </row>
    <row r="102" spans="1:13" x14ac:dyDescent="0.25">
      <c r="A102" s="4" t="s">
        <v>28</v>
      </c>
      <c r="B102" s="7">
        <v>17.22</v>
      </c>
      <c r="C102" s="1">
        <v>16.23</v>
      </c>
      <c r="D102" s="1">
        <v>26.56</v>
      </c>
      <c r="E102" s="7">
        <v>0</v>
      </c>
      <c r="F102" s="1">
        <v>16.63</v>
      </c>
      <c r="G102" s="7">
        <v>18.89</v>
      </c>
      <c r="H102" s="7">
        <v>4.47</v>
      </c>
      <c r="I102" s="14" t="s">
        <v>181</v>
      </c>
      <c r="J102" s="14"/>
      <c r="K102" s="1"/>
      <c r="L102" s="1"/>
      <c r="M102" s="1"/>
    </row>
    <row r="103" spans="1:13" x14ac:dyDescent="0.25">
      <c r="A103" s="4" t="s">
        <v>38</v>
      </c>
      <c r="B103" s="7">
        <v>18.16</v>
      </c>
      <c r="C103" s="1">
        <v>27.11</v>
      </c>
      <c r="D103" s="1">
        <v>1</v>
      </c>
      <c r="E103" s="7">
        <v>22.37</v>
      </c>
      <c r="F103" s="1">
        <v>21.67</v>
      </c>
      <c r="G103" s="7">
        <v>6.4</v>
      </c>
      <c r="H103" s="7">
        <v>3.28</v>
      </c>
      <c r="I103" s="1" t="s">
        <v>185</v>
      </c>
      <c r="J103" s="1" t="s">
        <v>200</v>
      </c>
      <c r="K103" s="1"/>
      <c r="L103" s="1"/>
      <c r="M103" s="1"/>
    </row>
    <row r="104" spans="1:13" x14ac:dyDescent="0.25">
      <c r="A104" s="4" t="s">
        <v>182</v>
      </c>
      <c r="B104" s="7">
        <v>13.81</v>
      </c>
      <c r="C104" s="1">
        <v>25.01</v>
      </c>
      <c r="D104" s="1">
        <v>3.47</v>
      </c>
      <c r="E104" s="7">
        <v>27.32</v>
      </c>
      <c r="F104" s="1">
        <v>19.3</v>
      </c>
      <c r="G104" s="7">
        <v>6.69</v>
      </c>
      <c r="H104" s="7">
        <v>4.4000000000000004</v>
      </c>
      <c r="I104" s="1" t="s">
        <v>185</v>
      </c>
      <c r="J104" s="1"/>
      <c r="K104" s="1"/>
      <c r="L104" s="1"/>
      <c r="M104" s="1"/>
    </row>
    <row r="105" spans="1:13" x14ac:dyDescent="0.25">
      <c r="A105" s="1" t="s">
        <v>183</v>
      </c>
      <c r="B105" s="7">
        <v>30.62</v>
      </c>
      <c r="C105" s="1">
        <v>25.11</v>
      </c>
      <c r="D105" s="1">
        <v>20.72</v>
      </c>
      <c r="E105" s="7">
        <v>0</v>
      </c>
      <c r="F105" s="1">
        <v>16.73</v>
      </c>
      <c r="G105" s="7">
        <v>4.3499999999999996</v>
      </c>
      <c r="H105" s="7">
        <v>2.46</v>
      </c>
      <c r="I105" s="1" t="s">
        <v>185</v>
      </c>
      <c r="J105" s="14"/>
      <c r="K105" s="1"/>
      <c r="L105" s="1"/>
      <c r="M105" s="1"/>
    </row>
    <row r="106" spans="1:13" x14ac:dyDescent="0.25">
      <c r="A106" s="4" t="s">
        <v>184</v>
      </c>
      <c r="B106" s="7">
        <v>41.41</v>
      </c>
      <c r="C106" s="1">
        <v>25.92</v>
      </c>
      <c r="D106" s="1">
        <v>2</v>
      </c>
      <c r="E106" s="7">
        <v>0</v>
      </c>
      <c r="F106" s="1">
        <v>19.899999999999999</v>
      </c>
      <c r="G106" s="7">
        <v>7.19</v>
      </c>
      <c r="H106" s="7">
        <v>3.58</v>
      </c>
      <c r="I106" s="1" t="s">
        <v>185</v>
      </c>
      <c r="J106" s="1"/>
      <c r="K106" s="1"/>
      <c r="L106" s="1"/>
      <c r="M106" s="1"/>
    </row>
    <row r="107" spans="1:13" x14ac:dyDescent="0.25">
      <c r="A107" s="4" t="s">
        <v>186</v>
      </c>
      <c r="B107" s="8">
        <v>39.1</v>
      </c>
      <c r="C107" s="4">
        <v>13.14</v>
      </c>
      <c r="D107" s="4">
        <v>6.95</v>
      </c>
      <c r="E107" s="8">
        <v>9.2100000000000009</v>
      </c>
      <c r="F107" s="4">
        <v>18.510000000000002</v>
      </c>
      <c r="G107" s="8">
        <v>5.16</v>
      </c>
      <c r="H107" s="8">
        <v>7.94</v>
      </c>
      <c r="I107" s="14" t="s">
        <v>187</v>
      </c>
      <c r="J107" s="1" t="s">
        <v>188</v>
      </c>
      <c r="K107" s="1"/>
      <c r="L107" s="1"/>
      <c r="M107" s="1"/>
    </row>
    <row r="108" spans="1:13" x14ac:dyDescent="0.25">
      <c r="A108" s="4" t="s">
        <v>42</v>
      </c>
      <c r="B108" s="7">
        <v>37.28</v>
      </c>
      <c r="C108" s="1">
        <v>22.15</v>
      </c>
      <c r="D108" s="1">
        <v>13.13</v>
      </c>
      <c r="E108" s="1">
        <v>0</v>
      </c>
      <c r="F108" s="1">
        <v>16.86</v>
      </c>
      <c r="G108" s="7">
        <v>0.91</v>
      </c>
      <c r="H108" s="7">
        <v>9.66</v>
      </c>
      <c r="I108" s="14" t="s">
        <v>189</v>
      </c>
      <c r="J108" s="14" t="s">
        <v>147</v>
      </c>
      <c r="K108" s="1"/>
      <c r="L108" s="1"/>
      <c r="M108" s="1"/>
    </row>
    <row r="109" spans="1:13" x14ac:dyDescent="0.25">
      <c r="A109" s="4" t="s">
        <v>30</v>
      </c>
      <c r="B109" s="7">
        <v>35.01</v>
      </c>
      <c r="C109" s="1">
        <v>32.99</v>
      </c>
      <c r="D109" s="1">
        <v>17.850000000000001</v>
      </c>
      <c r="E109" s="1">
        <v>0</v>
      </c>
      <c r="F109" s="1">
        <v>5.59</v>
      </c>
      <c r="G109" s="1">
        <v>3.25</v>
      </c>
      <c r="H109" s="7">
        <v>5.31</v>
      </c>
      <c r="I109" s="14" t="s">
        <v>190</v>
      </c>
      <c r="J109" s="14" t="s">
        <v>147</v>
      </c>
      <c r="K109" s="14" t="s">
        <v>117</v>
      </c>
      <c r="L109" s="1"/>
      <c r="M109" s="1"/>
    </row>
    <row r="110" spans="1:13" x14ac:dyDescent="0.25">
      <c r="A110" s="4" t="s">
        <v>191</v>
      </c>
      <c r="B110" s="7">
        <v>40.200000000000003</v>
      </c>
      <c r="C110" s="7">
        <f>9.6+0.9</f>
        <v>10.5</v>
      </c>
      <c r="D110" s="1">
        <v>10.8</v>
      </c>
      <c r="E110" s="7">
        <v>0</v>
      </c>
      <c r="F110" s="7">
        <v>14.7</v>
      </c>
      <c r="G110" s="7">
        <v>5.3</v>
      </c>
      <c r="H110" s="7">
        <v>18.5</v>
      </c>
      <c r="I110" s="16" t="s">
        <v>193</v>
      </c>
      <c r="J110" s="1"/>
      <c r="K110" s="1"/>
      <c r="L110" s="1"/>
      <c r="M110" s="1"/>
    </row>
    <row r="111" spans="1:13" x14ac:dyDescent="0.25">
      <c r="A111" s="4" t="s">
        <v>192</v>
      </c>
      <c r="B111" s="7">
        <v>26.1</v>
      </c>
      <c r="C111" s="1">
        <f>11.2+0.7</f>
        <v>11.899999999999999</v>
      </c>
      <c r="D111" s="1">
        <v>10.8</v>
      </c>
      <c r="E111" s="7">
        <v>0</v>
      </c>
      <c r="F111" s="1">
        <v>18.2</v>
      </c>
      <c r="G111" s="7">
        <v>3.1</v>
      </c>
      <c r="H111" s="7">
        <v>29.9</v>
      </c>
      <c r="I111" s="16" t="s">
        <v>193</v>
      </c>
      <c r="J111" s="1"/>
      <c r="K111" s="1"/>
      <c r="L111" s="1"/>
      <c r="M111" s="1"/>
    </row>
    <row r="112" spans="1:13" x14ac:dyDescent="0.25">
      <c r="A112" s="4" t="s">
        <v>191</v>
      </c>
      <c r="B112" s="7">
        <v>38</v>
      </c>
      <c r="C112" s="1">
        <v>8.6999999999999993</v>
      </c>
      <c r="D112" s="1">
        <v>8.9</v>
      </c>
      <c r="E112" s="7">
        <v>0</v>
      </c>
      <c r="F112" s="1">
        <v>24.1</v>
      </c>
      <c r="G112" s="7">
        <v>2.7</v>
      </c>
      <c r="H112" s="7">
        <v>17.600000000000001</v>
      </c>
      <c r="I112" s="14" t="s">
        <v>194</v>
      </c>
      <c r="J112" s="1"/>
      <c r="K112" s="1"/>
      <c r="L112" s="1"/>
      <c r="M112" s="1"/>
    </row>
    <row r="113" spans="1:13" x14ac:dyDescent="0.25">
      <c r="A113" s="4" t="s">
        <v>192</v>
      </c>
      <c r="B113" s="7">
        <v>26.4</v>
      </c>
      <c r="C113" s="1">
        <v>10.199999999999999</v>
      </c>
      <c r="D113" s="1">
        <v>9.4</v>
      </c>
      <c r="E113" s="7">
        <v>0</v>
      </c>
      <c r="F113" s="1">
        <v>19.899999999999999</v>
      </c>
      <c r="G113" s="7">
        <v>7.5</v>
      </c>
      <c r="H113" s="7">
        <v>26.6</v>
      </c>
      <c r="I113" s="14" t="s">
        <v>194</v>
      </c>
      <c r="J113" s="1"/>
      <c r="K113" s="1"/>
      <c r="L113" s="1"/>
      <c r="M113" s="1"/>
    </row>
    <row r="114" spans="1:13" x14ac:dyDescent="0.25">
      <c r="A114" s="4" t="s">
        <v>195</v>
      </c>
      <c r="B114" s="7">
        <v>21.9</v>
      </c>
      <c r="C114" s="1">
        <v>12.8</v>
      </c>
      <c r="D114" s="1">
        <v>21.5</v>
      </c>
      <c r="E114" s="7">
        <v>0</v>
      </c>
      <c r="F114" s="1">
        <v>18</v>
      </c>
      <c r="G114" s="7">
        <v>10.1</v>
      </c>
      <c r="H114" s="7">
        <v>15.7</v>
      </c>
      <c r="I114" s="14" t="s">
        <v>194</v>
      </c>
      <c r="J114" s="1"/>
      <c r="K114" s="1"/>
      <c r="L114" s="1"/>
      <c r="M114" s="1"/>
    </row>
    <row r="115" spans="1:13" x14ac:dyDescent="0.25">
      <c r="A115" s="4" t="s">
        <v>42</v>
      </c>
      <c r="B115" s="7">
        <v>38.119999999999997</v>
      </c>
      <c r="C115" s="1">
        <v>22.65</v>
      </c>
      <c r="D115" s="1">
        <v>13.42</v>
      </c>
      <c r="E115" s="7">
        <v>0</v>
      </c>
      <c r="F115" s="1">
        <v>15</v>
      </c>
      <c r="G115" s="7">
        <v>0.93</v>
      </c>
      <c r="H115" s="7">
        <v>9.8800000000000008</v>
      </c>
      <c r="I115" s="14" t="s">
        <v>189</v>
      </c>
      <c r="J115" s="14" t="s">
        <v>147</v>
      </c>
      <c r="K115" s="1"/>
      <c r="L115" s="1"/>
      <c r="M115" s="1"/>
    </row>
    <row r="116" spans="1:13" x14ac:dyDescent="0.25">
      <c r="A116" s="4" t="s">
        <v>37</v>
      </c>
      <c r="B116" s="7">
        <v>9.42</v>
      </c>
      <c r="C116" s="1">
        <v>5.53</v>
      </c>
      <c r="D116" s="1">
        <v>1.23</v>
      </c>
      <c r="E116" s="7">
        <v>22.52</v>
      </c>
      <c r="F116" s="1">
        <v>51.18</v>
      </c>
      <c r="G116" s="7">
        <v>6.76</v>
      </c>
      <c r="H116" s="7">
        <v>3.38</v>
      </c>
      <c r="I116" s="14" t="s">
        <v>202</v>
      </c>
      <c r="J116" s="1" t="s">
        <v>203</v>
      </c>
      <c r="K116" s="1"/>
      <c r="L116" s="1"/>
      <c r="M116" s="1"/>
    </row>
    <row r="117" spans="1:13" x14ac:dyDescent="0.25">
      <c r="A117" s="4" t="s">
        <v>37</v>
      </c>
      <c r="B117" s="7">
        <v>21.23</v>
      </c>
      <c r="C117" s="1">
        <v>12.08</v>
      </c>
      <c r="D117" s="1">
        <v>14.77</v>
      </c>
      <c r="E117" s="7">
        <v>23.02</v>
      </c>
      <c r="F117" s="1">
        <v>18.97</v>
      </c>
      <c r="G117" s="7">
        <v>6.74</v>
      </c>
      <c r="H117" s="7">
        <v>3.19</v>
      </c>
      <c r="I117" s="14" t="s">
        <v>205</v>
      </c>
      <c r="J117" s="1"/>
      <c r="K117" s="1"/>
      <c r="L117" s="1"/>
      <c r="M117" s="1"/>
    </row>
    <row r="118" spans="1:13" x14ac:dyDescent="0.25">
      <c r="A118" s="4" t="s">
        <v>47</v>
      </c>
      <c r="B118" s="1">
        <v>25.01</v>
      </c>
      <c r="C118" s="7">
        <v>26.66</v>
      </c>
      <c r="D118" s="1">
        <v>14.5</v>
      </c>
      <c r="E118" s="1">
        <v>0</v>
      </c>
      <c r="F118" s="1">
        <f>19.66+3.21+0.13</f>
        <v>23</v>
      </c>
      <c r="G118" s="7">
        <v>4.91</v>
      </c>
      <c r="H118" s="7">
        <v>4.1100000000000003</v>
      </c>
      <c r="I118" s="14" t="s">
        <v>206</v>
      </c>
      <c r="J118" s="1"/>
      <c r="K118" s="1"/>
      <c r="L118" s="1"/>
      <c r="M118" s="1"/>
    </row>
    <row r="119" spans="1:13" x14ac:dyDescent="0.25">
      <c r="A119" s="4" t="s">
        <v>207</v>
      </c>
      <c r="B119" s="1">
        <v>23.93</v>
      </c>
      <c r="C119" s="7">
        <v>22.29</v>
      </c>
      <c r="D119" s="1">
        <v>24.18</v>
      </c>
      <c r="E119" s="1">
        <v>0</v>
      </c>
      <c r="F119" s="1">
        <v>22.05</v>
      </c>
      <c r="G119" s="7">
        <v>2.75</v>
      </c>
      <c r="H119" s="7">
        <v>4.79</v>
      </c>
      <c r="I119" s="14" t="s">
        <v>206</v>
      </c>
      <c r="J119" s="1"/>
      <c r="K119" s="1"/>
      <c r="L119" s="1"/>
      <c r="M119" s="1"/>
    </row>
    <row r="120" spans="1:13" x14ac:dyDescent="0.25">
      <c r="A120" s="4" t="s">
        <v>208</v>
      </c>
      <c r="B120" s="7">
        <v>21.06</v>
      </c>
      <c r="C120" s="7">
        <v>16.010000000000002</v>
      </c>
      <c r="D120" s="1">
        <v>26.48</v>
      </c>
      <c r="E120" s="7">
        <v>0</v>
      </c>
      <c r="F120" s="1">
        <v>21.72</v>
      </c>
      <c r="G120" s="7">
        <v>9.5</v>
      </c>
      <c r="H120" s="7">
        <v>5.22</v>
      </c>
      <c r="I120" s="14" t="s">
        <v>206</v>
      </c>
      <c r="J120" s="1"/>
      <c r="K120" s="1"/>
      <c r="L120" s="1"/>
      <c r="M120" s="1"/>
    </row>
    <row r="121" spans="1:13" x14ac:dyDescent="0.25">
      <c r="A121" s="4" t="s">
        <v>209</v>
      </c>
      <c r="B121" s="7">
        <v>33.020000000000003</v>
      </c>
      <c r="C121" s="7">
        <v>18.510000000000002</v>
      </c>
      <c r="D121" s="1">
        <v>9.01</v>
      </c>
      <c r="E121" s="7">
        <v>3.28</v>
      </c>
      <c r="F121" s="1">
        <f>16.22+6.21+6.51</f>
        <v>28.939999999999998</v>
      </c>
      <c r="G121" s="7">
        <v>6.18</v>
      </c>
      <c r="H121" s="7">
        <v>1.06</v>
      </c>
      <c r="I121" s="14" t="s">
        <v>206</v>
      </c>
      <c r="J121" s="14" t="s">
        <v>210</v>
      </c>
      <c r="K121" s="1"/>
      <c r="L121" s="1"/>
      <c r="M121" s="1"/>
    </row>
    <row r="122" spans="1:13" x14ac:dyDescent="0.25">
      <c r="A122" s="4" t="s">
        <v>211</v>
      </c>
      <c r="B122" s="7">
        <v>25.73</v>
      </c>
      <c r="C122" s="7">
        <v>7.09</v>
      </c>
      <c r="D122" s="1">
        <v>8.86</v>
      </c>
      <c r="E122" s="7">
        <v>0</v>
      </c>
      <c r="F122" s="1">
        <v>27.69</v>
      </c>
      <c r="G122" s="7">
        <v>18.32</v>
      </c>
      <c r="H122" s="7">
        <v>12.31</v>
      </c>
      <c r="I122" s="14" t="s">
        <v>206</v>
      </c>
      <c r="J122" s="1"/>
      <c r="K122" s="1"/>
      <c r="L122" s="1"/>
      <c r="M122" s="1"/>
    </row>
    <row r="123" spans="1:13" x14ac:dyDescent="0.25">
      <c r="A123" s="4" t="s">
        <v>61</v>
      </c>
      <c r="B123" s="7">
        <v>8.09</v>
      </c>
      <c r="C123" s="7">
        <v>3.75</v>
      </c>
      <c r="D123" s="1">
        <v>38.770000000000003</v>
      </c>
      <c r="E123" s="7">
        <v>0</v>
      </c>
      <c r="F123" s="1">
        <v>28.86</v>
      </c>
      <c r="G123" s="7">
        <v>16.59</v>
      </c>
      <c r="H123" s="7">
        <v>3.95</v>
      </c>
      <c r="I123" s="14" t="s">
        <v>206</v>
      </c>
      <c r="J123" s="1"/>
      <c r="K123" s="1"/>
      <c r="L123" s="1"/>
      <c r="M123" s="1"/>
    </row>
    <row r="124" spans="1:13" x14ac:dyDescent="0.25">
      <c r="A124" s="4" t="s">
        <v>59</v>
      </c>
      <c r="B124" s="7">
        <v>9.8800000000000008</v>
      </c>
      <c r="C124" s="7">
        <v>6.46</v>
      </c>
      <c r="D124" s="1">
        <v>40.49</v>
      </c>
      <c r="E124" s="7">
        <v>0</v>
      </c>
      <c r="F124" s="1">
        <v>29.42</v>
      </c>
      <c r="G124" s="7">
        <v>9.51</v>
      </c>
      <c r="H124" s="7">
        <v>4.24</v>
      </c>
      <c r="I124" s="14" t="s">
        <v>206</v>
      </c>
      <c r="J124" s="1"/>
      <c r="K124" s="1"/>
      <c r="L124" s="1"/>
      <c r="M124" s="1"/>
    </row>
    <row r="125" spans="1:13" x14ac:dyDescent="0.25">
      <c r="A125" s="4" t="s">
        <v>212</v>
      </c>
      <c r="B125" s="7">
        <v>45.06</v>
      </c>
      <c r="C125" s="7">
        <v>11.44</v>
      </c>
      <c r="D125" s="1">
        <v>26.94</v>
      </c>
      <c r="E125" s="7">
        <v>0</v>
      </c>
      <c r="F125" s="1">
        <v>6.23</v>
      </c>
      <c r="G125" s="7">
        <v>1.41</v>
      </c>
      <c r="H125" s="7">
        <v>8.93</v>
      </c>
      <c r="I125" s="14" t="s">
        <v>206</v>
      </c>
      <c r="J125" s="1"/>
      <c r="K125" s="1"/>
      <c r="L125" s="1"/>
      <c r="M125" s="1"/>
    </row>
    <row r="126" spans="1:13" x14ac:dyDescent="0.25">
      <c r="A126" s="4" t="s">
        <v>213</v>
      </c>
      <c r="B126" s="7">
        <v>33.979999999999997</v>
      </c>
      <c r="C126" s="7">
        <v>7.15</v>
      </c>
      <c r="D126" s="1">
        <v>22.9</v>
      </c>
      <c r="E126" s="1">
        <v>0</v>
      </c>
      <c r="F126" s="1">
        <v>13.55</v>
      </c>
      <c r="G126" s="7">
        <v>3.53</v>
      </c>
      <c r="H126" s="7">
        <v>18.89</v>
      </c>
      <c r="I126" s="14" t="s">
        <v>206</v>
      </c>
      <c r="J126" s="1"/>
      <c r="K126" s="1"/>
      <c r="L126" s="1"/>
      <c r="M126" s="1"/>
    </row>
    <row r="127" spans="1:13" x14ac:dyDescent="0.25">
      <c r="A127" s="4" t="s">
        <v>214</v>
      </c>
      <c r="B127" s="7">
        <v>18.28</v>
      </c>
      <c r="C127" s="7">
        <v>10.82</v>
      </c>
      <c r="D127" s="1">
        <v>3.61</v>
      </c>
      <c r="E127" s="1">
        <v>0</v>
      </c>
      <c r="F127" s="1">
        <v>35.57</v>
      </c>
      <c r="G127" s="7">
        <v>12.04</v>
      </c>
      <c r="H127" s="7">
        <v>19.690000000000001</v>
      </c>
      <c r="I127" s="14" t="s">
        <v>206</v>
      </c>
      <c r="J127" s="1"/>
      <c r="K127" s="1"/>
      <c r="L127" s="1"/>
      <c r="M127" s="1"/>
    </row>
    <row r="128" spans="1:13" x14ac:dyDescent="0.25">
      <c r="A128" s="4" t="s">
        <v>215</v>
      </c>
      <c r="B128" s="7">
        <v>21.35</v>
      </c>
      <c r="C128" s="7">
        <v>32.39</v>
      </c>
      <c r="D128" s="1">
        <v>17.09</v>
      </c>
      <c r="E128" s="7">
        <v>7.1</v>
      </c>
      <c r="F128" s="1">
        <f>9.09+3.6+1.55</f>
        <v>14.24</v>
      </c>
      <c r="G128" s="7">
        <v>5.19</v>
      </c>
      <c r="H128" s="7">
        <v>2.64</v>
      </c>
      <c r="I128" s="14" t="s">
        <v>206</v>
      </c>
      <c r="J128" s="14" t="s">
        <v>216</v>
      </c>
      <c r="K128" s="1"/>
      <c r="L128" s="1"/>
      <c r="M128" s="1"/>
    </row>
    <row r="129" spans="1:13" x14ac:dyDescent="0.25">
      <c r="A129" s="4" t="s">
        <v>217</v>
      </c>
      <c r="B129" s="7">
        <v>14.83</v>
      </c>
      <c r="C129" s="7">
        <v>14.8</v>
      </c>
      <c r="D129" s="1">
        <v>1.84</v>
      </c>
      <c r="E129" s="7">
        <v>0</v>
      </c>
      <c r="F129" s="1">
        <v>42.84</v>
      </c>
      <c r="G129" s="7">
        <v>18.850000000000001</v>
      </c>
      <c r="H129" s="7">
        <v>6.85</v>
      </c>
      <c r="I129" s="14" t="s">
        <v>206</v>
      </c>
      <c r="J129" s="14"/>
      <c r="K129" s="1"/>
      <c r="L129" s="1"/>
      <c r="M129" s="1"/>
    </row>
    <row r="130" spans="1:13" x14ac:dyDescent="0.25">
      <c r="A130" s="4" t="s">
        <v>219</v>
      </c>
      <c r="B130" s="7">
        <v>23.82</v>
      </c>
      <c r="C130" s="7">
        <v>12.46</v>
      </c>
      <c r="D130" s="1">
        <v>3.56</v>
      </c>
      <c r="E130" s="7">
        <v>0</v>
      </c>
      <c r="F130" s="1">
        <v>38.71</v>
      </c>
      <c r="G130" s="7">
        <v>17.02</v>
      </c>
      <c r="H130" s="7">
        <v>4.4400000000000004</v>
      </c>
      <c r="I130" s="14" t="s">
        <v>206</v>
      </c>
      <c r="J130" s="14"/>
      <c r="K130" s="1"/>
      <c r="L130" s="1"/>
      <c r="M130" s="1"/>
    </row>
    <row r="131" spans="1:13" x14ac:dyDescent="0.25">
      <c r="A131" s="4" t="s">
        <v>218</v>
      </c>
      <c r="B131" s="7">
        <v>25.48</v>
      </c>
      <c r="C131" s="7">
        <v>24.47</v>
      </c>
      <c r="D131" s="1">
        <v>4.8899999999999997</v>
      </c>
      <c r="E131" s="7">
        <v>0</v>
      </c>
      <c r="F131" s="1">
        <v>31.77</v>
      </c>
      <c r="G131" s="7">
        <v>9.23</v>
      </c>
      <c r="H131" s="7">
        <v>4.16</v>
      </c>
      <c r="I131" s="14" t="s">
        <v>206</v>
      </c>
      <c r="J131" s="14"/>
      <c r="K131" s="1"/>
      <c r="L131" s="1"/>
      <c r="M131" s="1"/>
    </row>
    <row r="132" spans="1:13" x14ac:dyDescent="0.25">
      <c r="A132" s="4" t="s">
        <v>220</v>
      </c>
      <c r="B132" s="7">
        <v>23.91</v>
      </c>
      <c r="C132" s="7">
        <v>21.21</v>
      </c>
      <c r="D132" s="1">
        <v>3.13</v>
      </c>
      <c r="E132" s="7">
        <v>0</v>
      </c>
      <c r="F132" s="1">
        <v>35.450000000000003</v>
      </c>
      <c r="G132" s="7">
        <v>10.88</v>
      </c>
      <c r="H132" s="7">
        <v>5.42</v>
      </c>
      <c r="I132" s="14" t="s">
        <v>206</v>
      </c>
      <c r="J132" s="14"/>
      <c r="K132" s="1"/>
      <c r="L132" s="1"/>
      <c r="M132" s="1"/>
    </row>
    <row r="133" spans="1:13" x14ac:dyDescent="0.25">
      <c r="A133" s="4" t="s">
        <v>274</v>
      </c>
      <c r="B133" s="7">
        <v>16.64</v>
      </c>
      <c r="C133" s="7">
        <v>8.4</v>
      </c>
      <c r="D133" s="1">
        <v>3.03</v>
      </c>
      <c r="E133" s="7">
        <v>0</v>
      </c>
      <c r="F133" s="1">
        <v>40</v>
      </c>
      <c r="G133" s="7">
        <v>21.19</v>
      </c>
      <c r="H133" s="7">
        <v>10.74</v>
      </c>
      <c r="I133" s="14" t="s">
        <v>206</v>
      </c>
      <c r="J133" s="14"/>
      <c r="K133" s="1"/>
      <c r="L133" s="1"/>
      <c r="M133" s="1"/>
    </row>
    <row r="134" spans="1:13" x14ac:dyDescent="0.25">
      <c r="A134" s="4" t="s">
        <v>221</v>
      </c>
      <c r="B134" s="7">
        <v>23.91</v>
      </c>
      <c r="C134" s="7">
        <v>13.22</v>
      </c>
      <c r="D134" s="1">
        <v>2.86</v>
      </c>
      <c r="E134" s="7">
        <v>0</v>
      </c>
      <c r="F134" s="1">
        <v>36.81</v>
      </c>
      <c r="G134" s="7">
        <v>18.72</v>
      </c>
      <c r="H134" s="7">
        <v>4.4800000000000004</v>
      </c>
      <c r="I134" s="14" t="s">
        <v>206</v>
      </c>
      <c r="J134" s="14"/>
      <c r="K134" s="1"/>
      <c r="L134" s="1"/>
      <c r="M134" s="1"/>
    </row>
    <row r="135" spans="1:13" x14ac:dyDescent="0.25">
      <c r="A135" s="4" t="s">
        <v>222</v>
      </c>
      <c r="B135" s="7">
        <v>35.24</v>
      </c>
      <c r="C135" s="7">
        <v>21.96</v>
      </c>
      <c r="D135" s="1">
        <v>20.350000000000001</v>
      </c>
      <c r="E135" s="1">
        <v>0</v>
      </c>
      <c r="F135" s="1">
        <v>8.66</v>
      </c>
      <c r="G135" s="7">
        <v>5.44</v>
      </c>
      <c r="H135" s="7">
        <v>8.36</v>
      </c>
      <c r="I135" s="14" t="s">
        <v>223</v>
      </c>
      <c r="J135" s="14" t="s">
        <v>224</v>
      </c>
      <c r="K135" s="1"/>
      <c r="L135" s="1"/>
      <c r="M135" s="1"/>
    </row>
    <row r="136" spans="1:13" x14ac:dyDescent="0.25">
      <c r="A136" s="4" t="s">
        <v>226</v>
      </c>
      <c r="B136" s="7">
        <v>9.83</v>
      </c>
      <c r="C136" s="7">
        <v>24.82</v>
      </c>
      <c r="D136" s="1">
        <v>10.39</v>
      </c>
      <c r="E136" s="7">
        <v>0</v>
      </c>
      <c r="F136" s="1">
        <v>27.57</v>
      </c>
      <c r="G136" s="7">
        <v>13.69</v>
      </c>
      <c r="H136" s="7">
        <v>13.69</v>
      </c>
      <c r="I136" s="14" t="s">
        <v>227</v>
      </c>
      <c r="J136" s="1"/>
      <c r="K136" s="1"/>
      <c r="L136" s="1"/>
      <c r="M136" s="1"/>
    </row>
    <row r="137" spans="1:13" x14ac:dyDescent="0.25">
      <c r="A137" s="4" t="s">
        <v>225</v>
      </c>
      <c r="B137" s="7">
        <v>21.77</v>
      </c>
      <c r="C137" s="7">
        <v>16.37</v>
      </c>
      <c r="D137" s="1">
        <v>11.16</v>
      </c>
      <c r="E137" s="7">
        <v>0</v>
      </c>
      <c r="F137" s="1">
        <v>10.7</v>
      </c>
      <c r="G137" s="7">
        <v>19.53</v>
      </c>
      <c r="H137" s="7">
        <v>20.47</v>
      </c>
      <c r="I137" s="14" t="s">
        <v>227</v>
      </c>
      <c r="J137" s="1"/>
      <c r="K137" s="1"/>
      <c r="L137" s="1"/>
      <c r="M137" s="1"/>
    </row>
    <row r="138" spans="1:13" x14ac:dyDescent="0.25">
      <c r="A138" s="4" t="s">
        <v>151</v>
      </c>
      <c r="B138" s="7">
        <v>45.4</v>
      </c>
      <c r="C138" s="7">
        <f>13.4+2.3</f>
        <v>15.7</v>
      </c>
      <c r="D138" s="1">
        <v>28.7</v>
      </c>
      <c r="E138" s="7">
        <v>0</v>
      </c>
      <c r="F138" s="1">
        <v>7.1</v>
      </c>
      <c r="G138" s="7">
        <v>2.4</v>
      </c>
      <c r="H138" s="7">
        <v>0.7</v>
      </c>
      <c r="I138" s="14" t="s">
        <v>228</v>
      </c>
      <c r="J138" s="1"/>
      <c r="K138" s="1"/>
      <c r="L138" s="1"/>
      <c r="M138" s="1"/>
    </row>
    <row r="139" spans="1:13" x14ac:dyDescent="0.25">
      <c r="A139" s="4" t="s">
        <v>229</v>
      </c>
      <c r="B139" s="7">
        <v>47.83</v>
      </c>
      <c r="C139" s="7">
        <v>19.260000000000002</v>
      </c>
      <c r="D139" s="1">
        <v>17.8</v>
      </c>
      <c r="E139" s="1">
        <v>0</v>
      </c>
      <c r="F139" s="1">
        <v>8.94</v>
      </c>
      <c r="G139" s="7">
        <v>4.5599999999999996</v>
      </c>
      <c r="H139" s="7">
        <v>1.6</v>
      </c>
      <c r="I139" s="14" t="s">
        <v>230</v>
      </c>
      <c r="J139" s="1"/>
      <c r="K139" s="1"/>
      <c r="L139" s="1"/>
      <c r="M139" s="1"/>
    </row>
    <row r="140" spans="1:13" x14ac:dyDescent="0.25">
      <c r="A140" s="4" t="s">
        <v>232</v>
      </c>
      <c r="B140" s="7">
        <v>35.96</v>
      </c>
      <c r="C140" s="7">
        <v>27.46</v>
      </c>
      <c r="D140" s="1">
        <v>26.74</v>
      </c>
      <c r="E140" s="1">
        <v>0</v>
      </c>
      <c r="F140" s="1">
        <v>4.1500000000000004</v>
      </c>
      <c r="G140" s="7">
        <v>4.66</v>
      </c>
      <c r="H140" s="7">
        <v>1.04</v>
      </c>
      <c r="I140" s="14" t="s">
        <v>8</v>
      </c>
      <c r="J140" s="1"/>
      <c r="K140" s="1"/>
      <c r="L140" s="1"/>
      <c r="M140" s="1"/>
    </row>
    <row r="141" spans="1:13" x14ac:dyDescent="0.25">
      <c r="A141" s="4" t="s">
        <v>33</v>
      </c>
      <c r="B141" s="7">
        <v>24.13</v>
      </c>
      <c r="C141" s="7">
        <v>24.87</v>
      </c>
      <c r="D141" s="7">
        <v>39.619999999999997</v>
      </c>
      <c r="E141" s="1">
        <v>0</v>
      </c>
      <c r="F141" s="7">
        <v>1.48</v>
      </c>
      <c r="G141" s="7">
        <v>8.43</v>
      </c>
      <c r="H141" s="7">
        <v>1.48</v>
      </c>
      <c r="I141" s="14" t="s">
        <v>234</v>
      </c>
      <c r="J141" s="1"/>
      <c r="K141" s="1"/>
      <c r="L141" s="1"/>
      <c r="M141" s="1"/>
    </row>
    <row r="142" spans="1:13" x14ac:dyDescent="0.25">
      <c r="A142" s="4" t="s">
        <v>233</v>
      </c>
      <c r="B142" s="7">
        <v>9.68</v>
      </c>
      <c r="C142" s="7">
        <v>4.57</v>
      </c>
      <c r="D142" s="7">
        <v>36.130000000000003</v>
      </c>
      <c r="E142" s="7">
        <v>0</v>
      </c>
      <c r="F142" s="7">
        <v>39.39</v>
      </c>
      <c r="G142" s="7">
        <v>8.6</v>
      </c>
      <c r="H142" s="7">
        <v>1.63</v>
      </c>
      <c r="I142" s="14" t="s">
        <v>234</v>
      </c>
      <c r="J142" s="1"/>
      <c r="K142" s="1"/>
      <c r="L142" s="1"/>
      <c r="M142" s="1"/>
    </row>
    <row r="143" spans="1:13" x14ac:dyDescent="0.25">
      <c r="A143" s="4" t="s">
        <v>33</v>
      </c>
      <c r="B143" s="7">
        <v>22.9</v>
      </c>
      <c r="C143" s="7">
        <f>23.5+5</f>
        <v>28.5</v>
      </c>
      <c r="D143" s="1">
        <v>37.6</v>
      </c>
      <c r="E143" s="1">
        <v>0</v>
      </c>
      <c r="F143" s="1">
        <v>1.4</v>
      </c>
      <c r="G143" s="7">
        <v>8.1999999999999993</v>
      </c>
      <c r="H143" s="7">
        <v>1.4</v>
      </c>
      <c r="I143" s="14" t="s">
        <v>235</v>
      </c>
      <c r="J143" s="1"/>
      <c r="K143" s="1"/>
      <c r="L143" s="1"/>
      <c r="M143" s="1"/>
    </row>
    <row r="144" spans="1:13" x14ac:dyDescent="0.25">
      <c r="A144" s="4" t="s">
        <v>45</v>
      </c>
      <c r="B144" s="7">
        <v>18.8</v>
      </c>
      <c r="C144" s="7">
        <v>27.6</v>
      </c>
      <c r="D144" s="1">
        <f>33.3+3.1</f>
        <v>36.4</v>
      </c>
      <c r="E144" s="1">
        <v>0</v>
      </c>
      <c r="F144" s="1">
        <v>2.5</v>
      </c>
      <c r="G144" s="7">
        <v>12.2</v>
      </c>
      <c r="H144" s="7">
        <v>2.5</v>
      </c>
      <c r="I144" s="14" t="s">
        <v>236</v>
      </c>
      <c r="J144" s="1"/>
      <c r="K144" s="1"/>
      <c r="L144" s="1"/>
      <c r="M144" s="1"/>
    </row>
    <row r="145" spans="1:13" x14ac:dyDescent="0.25">
      <c r="A145" s="4" t="s">
        <v>237</v>
      </c>
      <c r="B145" s="7">
        <v>45.6</v>
      </c>
      <c r="C145" s="7">
        <v>18.34</v>
      </c>
      <c r="D145" s="1">
        <v>29.42</v>
      </c>
      <c r="E145" s="1">
        <v>0</v>
      </c>
      <c r="F145" s="1">
        <v>4.53</v>
      </c>
      <c r="G145" s="7">
        <v>1.82</v>
      </c>
      <c r="H145" s="7">
        <v>0.28999999999999998</v>
      </c>
      <c r="I145" s="14" t="s">
        <v>238</v>
      </c>
      <c r="J145" s="1"/>
      <c r="K145" s="1"/>
      <c r="L145" s="1"/>
      <c r="M145" s="1"/>
    </row>
    <row r="146" spans="1:13" x14ac:dyDescent="0.25">
      <c r="A146" s="4" t="s">
        <v>239</v>
      </c>
      <c r="B146" s="7">
        <v>9.67</v>
      </c>
      <c r="C146" s="7">
        <f>9.79+0.31+1.82+0.42+1.51</f>
        <v>13.85</v>
      </c>
      <c r="D146" s="1">
        <v>21.82</v>
      </c>
      <c r="E146" s="1">
        <v>0</v>
      </c>
      <c r="F146" s="1">
        <v>41.78</v>
      </c>
      <c r="G146" s="7">
        <v>6.47</v>
      </c>
      <c r="H146" s="7">
        <v>6.41</v>
      </c>
      <c r="I146" s="14" t="s">
        <v>240</v>
      </c>
      <c r="J146" s="1"/>
      <c r="K146" s="1"/>
      <c r="L146" s="1"/>
      <c r="M146" s="1"/>
    </row>
    <row r="147" spans="1:13" x14ac:dyDescent="0.25">
      <c r="A147" s="4" t="s">
        <v>28</v>
      </c>
      <c r="B147" s="8">
        <v>17.39</v>
      </c>
      <c r="C147" s="8">
        <v>25.13</v>
      </c>
      <c r="D147" s="4">
        <v>17.2</v>
      </c>
      <c r="E147" s="4">
        <v>0</v>
      </c>
      <c r="F147" s="4">
        <v>20.37</v>
      </c>
      <c r="G147" s="8">
        <v>17.100000000000001</v>
      </c>
      <c r="H147" s="8">
        <v>2.8</v>
      </c>
      <c r="I147" s="14" t="s">
        <v>241</v>
      </c>
      <c r="J147" s="1"/>
      <c r="K147" s="1"/>
      <c r="L147" s="1"/>
      <c r="M147" s="1"/>
    </row>
    <row r="148" spans="1:13" x14ac:dyDescent="0.25">
      <c r="A148" s="4" t="s">
        <v>28</v>
      </c>
      <c r="B148" s="7">
        <v>21.73</v>
      </c>
      <c r="C148" s="7">
        <v>19.27</v>
      </c>
      <c r="D148" s="4">
        <v>19.399999999999999</v>
      </c>
      <c r="E148" s="4">
        <v>0</v>
      </c>
      <c r="F148" s="4">
        <v>10.73</v>
      </c>
      <c r="G148" s="7">
        <v>24.69</v>
      </c>
      <c r="H148" s="7">
        <v>4.18</v>
      </c>
      <c r="I148" s="14" t="s">
        <v>242</v>
      </c>
      <c r="J148" s="1"/>
      <c r="K148" s="1"/>
      <c r="L148" s="1"/>
      <c r="M148" s="1"/>
    </row>
    <row r="149" spans="1:13" x14ac:dyDescent="0.25">
      <c r="A149" s="4" t="s">
        <v>42</v>
      </c>
      <c r="B149" s="7">
        <v>45.28</v>
      </c>
      <c r="C149" s="1">
        <v>11.92</v>
      </c>
      <c r="D149" s="4">
        <v>15.83</v>
      </c>
      <c r="E149" s="7">
        <v>0</v>
      </c>
      <c r="F149" s="4">
        <v>20.85</v>
      </c>
      <c r="G149" s="7">
        <v>1.25</v>
      </c>
      <c r="H149" s="7">
        <v>4.87</v>
      </c>
      <c r="I149" s="14" t="s">
        <v>243</v>
      </c>
      <c r="J149" s="14" t="s">
        <v>147</v>
      </c>
      <c r="K149" s="1"/>
      <c r="L149" s="1"/>
      <c r="M149" s="1"/>
    </row>
    <row r="150" spans="1:13" x14ac:dyDescent="0.25">
      <c r="A150" s="4" t="s">
        <v>244</v>
      </c>
      <c r="B150" s="7">
        <v>5.9</v>
      </c>
      <c r="C150" s="7">
        <v>4.3</v>
      </c>
      <c r="D150" s="4">
        <v>9.1999999999999993</v>
      </c>
      <c r="E150" s="7">
        <v>3.87</v>
      </c>
      <c r="F150" s="1">
        <f>43.1+23.6+1.4</f>
        <v>68.100000000000009</v>
      </c>
      <c r="G150" s="7">
        <v>7.6</v>
      </c>
      <c r="H150" s="7">
        <v>1.03</v>
      </c>
      <c r="I150" s="14" t="s">
        <v>246</v>
      </c>
      <c r="J150" s="1"/>
      <c r="K150" s="1"/>
      <c r="L150" s="1"/>
      <c r="M150" s="1"/>
    </row>
    <row r="151" spans="1:13" x14ac:dyDescent="0.25">
      <c r="A151" s="4" t="s">
        <v>51</v>
      </c>
      <c r="B151" s="7">
        <v>8.5</v>
      </c>
      <c r="C151" s="7">
        <v>48.1</v>
      </c>
      <c r="D151" s="4">
        <v>16.399999999999999</v>
      </c>
      <c r="E151" s="4">
        <v>0</v>
      </c>
      <c r="F151" s="1">
        <f>3.5+13.1+0.9</f>
        <v>17.5</v>
      </c>
      <c r="G151" s="7">
        <v>9.3000000000000007</v>
      </c>
      <c r="H151" s="7">
        <v>0.96</v>
      </c>
      <c r="I151" s="14" t="s">
        <v>246</v>
      </c>
      <c r="J151" s="1"/>
      <c r="K151" s="1"/>
      <c r="L151" s="1"/>
      <c r="M151" s="1"/>
    </row>
    <row r="152" spans="1:13" x14ac:dyDescent="0.25">
      <c r="A152" s="4" t="s">
        <v>245</v>
      </c>
      <c r="B152" s="7">
        <v>18.600000000000001</v>
      </c>
      <c r="C152" s="7">
        <v>20.7</v>
      </c>
      <c r="D152" s="4">
        <v>36.200000000000003</v>
      </c>
      <c r="E152" s="4">
        <v>13.13</v>
      </c>
      <c r="F152" s="1">
        <f>1.2+3.4+0.3</f>
        <v>4.8999999999999995</v>
      </c>
      <c r="G152" s="7">
        <v>5.8</v>
      </c>
      <c r="H152" s="7">
        <v>0.67</v>
      </c>
      <c r="I152" s="14" t="s">
        <v>246</v>
      </c>
      <c r="J152" s="1"/>
      <c r="K152" s="1"/>
      <c r="L152" s="1"/>
      <c r="M152" s="1"/>
    </row>
    <row r="153" spans="1:13" x14ac:dyDescent="0.25">
      <c r="A153" s="4" t="s">
        <v>247</v>
      </c>
      <c r="B153" s="7">
        <v>34.9</v>
      </c>
      <c r="C153" s="7">
        <v>6.6</v>
      </c>
      <c r="D153" s="4">
        <v>15.6</v>
      </c>
      <c r="E153" s="4">
        <v>17.100000000000001</v>
      </c>
      <c r="F153" s="1">
        <f>6.2+7.3</f>
        <v>13.5</v>
      </c>
      <c r="G153" s="7">
        <v>9.1999999999999993</v>
      </c>
      <c r="H153" s="7">
        <v>3.1</v>
      </c>
      <c r="I153" s="14" t="s">
        <v>248</v>
      </c>
      <c r="J153" s="1"/>
      <c r="K153" s="1"/>
      <c r="L153" s="1"/>
      <c r="M153" s="1"/>
    </row>
    <row r="154" spans="1:13" x14ac:dyDescent="0.25">
      <c r="A154" s="4" t="s">
        <v>35</v>
      </c>
      <c r="B154" s="7">
        <v>34.090000000000003</v>
      </c>
      <c r="C154" s="1">
        <v>20.61</v>
      </c>
      <c r="D154" s="4">
        <v>26.31</v>
      </c>
      <c r="E154" s="4">
        <v>0</v>
      </c>
      <c r="F154" s="4">
        <v>12.57</v>
      </c>
      <c r="G154" s="7">
        <v>3.98</v>
      </c>
      <c r="H154" s="7">
        <v>2.44</v>
      </c>
      <c r="I154" s="14" t="s">
        <v>249</v>
      </c>
      <c r="J154" s="1"/>
      <c r="K154" s="1"/>
      <c r="L154" s="1"/>
      <c r="M154" s="1"/>
    </row>
    <row r="155" spans="1:13" x14ac:dyDescent="0.25">
      <c r="A155" s="4" t="s">
        <v>250</v>
      </c>
      <c r="B155" s="7">
        <v>8.0299999999999994</v>
      </c>
      <c r="C155" s="1">
        <v>14.45</v>
      </c>
      <c r="D155" s="4">
        <v>36.840000000000003</v>
      </c>
      <c r="E155" s="4">
        <v>0</v>
      </c>
      <c r="F155" s="4">
        <v>11.24</v>
      </c>
      <c r="G155" s="7">
        <v>20.96</v>
      </c>
      <c r="H155" s="7">
        <v>8.4700000000000006</v>
      </c>
      <c r="I155" s="14" t="s">
        <v>249</v>
      </c>
      <c r="J155" s="1"/>
      <c r="K155" s="1"/>
      <c r="L155" s="1"/>
      <c r="M155" s="1"/>
    </row>
    <row r="156" spans="1:13" x14ac:dyDescent="0.25">
      <c r="A156" s="4" t="s">
        <v>251</v>
      </c>
      <c r="B156" s="7">
        <v>22.8</v>
      </c>
      <c r="C156" s="1">
        <v>24.84</v>
      </c>
      <c r="D156" s="4">
        <v>43.55</v>
      </c>
      <c r="E156" s="4">
        <v>0</v>
      </c>
      <c r="F156" s="4">
        <v>3.98</v>
      </c>
      <c r="G156" s="7">
        <v>1.72</v>
      </c>
      <c r="H156" s="7">
        <v>3.12</v>
      </c>
      <c r="I156" s="14" t="s">
        <v>249</v>
      </c>
      <c r="J156" s="1"/>
      <c r="K156" s="1"/>
      <c r="L156" s="1"/>
      <c r="M156" s="1"/>
    </row>
    <row r="157" spans="1:13" x14ac:dyDescent="0.25">
      <c r="A157" s="4" t="s">
        <v>36</v>
      </c>
      <c r="B157" s="7">
        <v>21.6</v>
      </c>
      <c r="C157" s="1">
        <v>14.5</v>
      </c>
      <c r="D157" s="4">
        <f>15.4+2.3</f>
        <v>17.7</v>
      </c>
      <c r="E157" s="8">
        <v>10.6</v>
      </c>
      <c r="F157" s="4">
        <v>28.6</v>
      </c>
      <c r="G157" s="7">
        <v>3.1</v>
      </c>
      <c r="H157" s="7">
        <v>3.9</v>
      </c>
      <c r="I157" s="14" t="s">
        <v>252</v>
      </c>
      <c r="J157" s="14" t="s">
        <v>254</v>
      </c>
      <c r="K157" s="14" t="s">
        <v>255</v>
      </c>
      <c r="L157" s="1"/>
      <c r="M157" s="1"/>
    </row>
    <row r="158" spans="1:13" x14ac:dyDescent="0.25">
      <c r="A158" s="4" t="s">
        <v>253</v>
      </c>
      <c r="B158" s="7">
        <v>12</v>
      </c>
      <c r="C158" s="1">
        <v>10.5</v>
      </c>
      <c r="D158" s="4">
        <f>15.1+2</f>
        <v>17.100000000000001</v>
      </c>
      <c r="E158" s="8">
        <v>4.7</v>
      </c>
      <c r="F158" s="4">
        <v>41.9</v>
      </c>
      <c r="G158" s="7">
        <v>6.9</v>
      </c>
      <c r="H158" s="7">
        <v>6.9</v>
      </c>
      <c r="I158" s="14" t="s">
        <v>252</v>
      </c>
      <c r="J158" s="14" t="s">
        <v>254</v>
      </c>
      <c r="K158" s="14" t="s">
        <v>255</v>
      </c>
      <c r="L158" s="1"/>
      <c r="M158" s="1"/>
    </row>
    <row r="159" spans="1:13" x14ac:dyDescent="0.25">
      <c r="A159" s="4" t="s">
        <v>57</v>
      </c>
      <c r="B159" s="7">
        <v>20.9</v>
      </c>
      <c r="C159" s="1">
        <f>26+5.9</f>
        <v>31.9</v>
      </c>
      <c r="D159" s="4">
        <v>35.6</v>
      </c>
      <c r="E159" s="4">
        <v>0</v>
      </c>
      <c r="F159" s="4">
        <v>6.3</v>
      </c>
      <c r="G159" s="7">
        <v>4.7</v>
      </c>
      <c r="H159" s="7">
        <v>0.6</v>
      </c>
      <c r="I159" s="14" t="s">
        <v>256</v>
      </c>
      <c r="J159" s="1"/>
      <c r="K159" s="1"/>
      <c r="L159" s="1"/>
      <c r="M159" s="1"/>
    </row>
    <row r="160" spans="1:13" x14ac:dyDescent="0.25">
      <c r="A160" s="4" t="s">
        <v>253</v>
      </c>
      <c r="B160" s="7">
        <v>9.89</v>
      </c>
      <c r="C160" s="1">
        <v>7.9</v>
      </c>
      <c r="D160" s="4">
        <f>20.75+2.58+0.77</f>
        <v>24.099999999999998</v>
      </c>
      <c r="E160" s="4">
        <v>4.09</v>
      </c>
      <c r="F160" s="4">
        <v>35.770000000000003</v>
      </c>
      <c r="G160" s="7">
        <v>8.1</v>
      </c>
      <c r="H160" s="7">
        <v>10.15</v>
      </c>
      <c r="I160" s="14" t="s">
        <v>257</v>
      </c>
      <c r="J160" s="14" t="s">
        <v>254</v>
      </c>
      <c r="K160" s="14" t="s">
        <v>255</v>
      </c>
      <c r="L160" s="1"/>
      <c r="M160" s="1"/>
    </row>
    <row r="161" spans="1:13" x14ac:dyDescent="0.25">
      <c r="A161" s="4" t="s">
        <v>39</v>
      </c>
      <c r="B161" s="7">
        <v>23.37</v>
      </c>
      <c r="C161" s="1">
        <f>35.9+8.73</f>
        <v>44.629999999999995</v>
      </c>
      <c r="D161" s="4">
        <f>25.42+1.94</f>
        <v>27.360000000000003</v>
      </c>
      <c r="E161" s="4">
        <v>0</v>
      </c>
      <c r="F161" s="4">
        <v>3.2</v>
      </c>
      <c r="G161" s="7">
        <v>0.97</v>
      </c>
      <c r="H161" s="7">
        <v>0.47</v>
      </c>
      <c r="I161" s="14" t="s">
        <v>258</v>
      </c>
      <c r="J161" s="1"/>
      <c r="K161" s="1"/>
      <c r="L161" s="1"/>
      <c r="M161" s="1"/>
    </row>
    <row r="162" spans="1:13" x14ac:dyDescent="0.25">
      <c r="A162" s="4" t="s">
        <v>259</v>
      </c>
      <c r="B162" s="7">
        <v>21</v>
      </c>
      <c r="C162" s="1">
        <v>10.7</v>
      </c>
      <c r="D162" s="4">
        <v>18.399999999999999</v>
      </c>
      <c r="E162" s="4">
        <v>0</v>
      </c>
      <c r="F162" s="4">
        <v>35.9</v>
      </c>
      <c r="G162" s="7">
        <v>5.8</v>
      </c>
      <c r="H162" s="7">
        <v>6.7</v>
      </c>
      <c r="I162" s="14" t="s">
        <v>260</v>
      </c>
      <c r="J162" s="1"/>
      <c r="K162" s="1"/>
      <c r="L162" s="1"/>
      <c r="M162" s="1"/>
    </row>
    <row r="163" spans="1:13" x14ac:dyDescent="0.25">
      <c r="A163" s="4" t="s">
        <v>28</v>
      </c>
      <c r="B163" s="7">
        <f>15.2+5.3</f>
        <v>20.5</v>
      </c>
      <c r="C163" s="1">
        <v>25.1</v>
      </c>
      <c r="D163" s="1">
        <f>5.5+8</f>
        <v>13.5</v>
      </c>
      <c r="E163" s="4">
        <v>0</v>
      </c>
      <c r="F163" s="4">
        <v>18.5</v>
      </c>
      <c r="G163" s="7">
        <v>21.2</v>
      </c>
      <c r="H163" s="7">
        <v>1.2</v>
      </c>
      <c r="I163" s="14" t="s">
        <v>261</v>
      </c>
      <c r="J163" s="1"/>
      <c r="K163" s="1"/>
      <c r="L163" s="1"/>
      <c r="M163" s="1"/>
    </row>
    <row r="164" spans="1:13" x14ac:dyDescent="0.25">
      <c r="A164" s="4" t="s">
        <v>262</v>
      </c>
      <c r="B164" s="7">
        <v>33.659999999999997</v>
      </c>
      <c r="C164" s="1">
        <v>19.59</v>
      </c>
      <c r="D164" s="1">
        <v>16.739999999999998</v>
      </c>
      <c r="E164" s="4">
        <v>0</v>
      </c>
      <c r="F164" s="4">
        <v>23.62</v>
      </c>
      <c r="G164" s="7">
        <v>5.41</v>
      </c>
      <c r="H164" s="7">
        <v>0.98</v>
      </c>
      <c r="I164" s="14" t="s">
        <v>263</v>
      </c>
      <c r="J164" s="14" t="s">
        <v>264</v>
      </c>
      <c r="K164" s="1"/>
      <c r="L164" s="1"/>
      <c r="M164" s="1"/>
    </row>
    <row r="165" spans="1:13" x14ac:dyDescent="0.25">
      <c r="A165" s="4" t="s">
        <v>265</v>
      </c>
      <c r="B165" s="7">
        <v>36.35</v>
      </c>
      <c r="C165" s="1">
        <v>27.96</v>
      </c>
      <c r="D165" s="1">
        <v>20.13</v>
      </c>
      <c r="E165" s="4">
        <v>0</v>
      </c>
      <c r="F165" s="4">
        <v>9.7200000000000006</v>
      </c>
      <c r="G165" s="7">
        <v>2.97</v>
      </c>
      <c r="H165" s="7">
        <v>2.88</v>
      </c>
      <c r="I165" s="14" t="s">
        <v>266</v>
      </c>
      <c r="J165" s="1"/>
      <c r="K165" s="1"/>
      <c r="L165" s="1"/>
      <c r="M165" s="1"/>
    </row>
    <row r="166" spans="1:13" x14ac:dyDescent="0.25">
      <c r="A166" s="4" t="s">
        <v>30</v>
      </c>
      <c r="B166" s="7">
        <v>37</v>
      </c>
      <c r="C166" s="1">
        <v>24.4</v>
      </c>
      <c r="D166" s="7">
        <f>17.96-G166</f>
        <v>14.64</v>
      </c>
      <c r="E166" s="4">
        <v>0</v>
      </c>
      <c r="F166" s="4">
        <v>14.78</v>
      </c>
      <c r="G166" s="7">
        <v>3.32</v>
      </c>
      <c r="H166" s="7">
        <v>5.85</v>
      </c>
      <c r="I166" s="14" t="s">
        <v>267</v>
      </c>
      <c r="J166" s="1"/>
      <c r="K166" s="1"/>
      <c r="L166" s="1"/>
      <c r="M166" s="1"/>
    </row>
    <row r="167" spans="1:13" x14ac:dyDescent="0.25">
      <c r="A167" s="4" t="s">
        <v>28</v>
      </c>
      <c r="B167" s="7">
        <f>17.9+2.1</f>
        <v>20</v>
      </c>
      <c r="C167" s="1">
        <f>28.7+1</f>
        <v>29.7</v>
      </c>
      <c r="D167" s="1">
        <f>19.4+6.4</f>
        <v>25.799999999999997</v>
      </c>
      <c r="E167" s="4">
        <v>0</v>
      </c>
      <c r="F167" s="4">
        <v>2.2999999999999998</v>
      </c>
      <c r="G167" s="1">
        <f>100-80.5</f>
        <v>19.5</v>
      </c>
      <c r="H167" s="7">
        <v>2.7</v>
      </c>
      <c r="I167" s="14" t="s">
        <v>268</v>
      </c>
      <c r="J167" s="1"/>
      <c r="K167" s="1"/>
      <c r="L167" s="1"/>
      <c r="M167" s="1"/>
    </row>
    <row r="168" spans="1:13" x14ac:dyDescent="0.25">
      <c r="A168" s="4" t="s">
        <v>27</v>
      </c>
      <c r="B168" s="7">
        <v>32.9</v>
      </c>
      <c r="C168" s="1">
        <f>26.1+1.7</f>
        <v>27.8</v>
      </c>
      <c r="D168" s="1">
        <v>18.8</v>
      </c>
      <c r="E168" s="4">
        <v>0</v>
      </c>
      <c r="F168" s="4">
        <v>10.4</v>
      </c>
      <c r="G168" s="7">
        <v>6.2</v>
      </c>
      <c r="H168" s="7">
        <v>3.9</v>
      </c>
      <c r="I168" s="14" t="s">
        <v>269</v>
      </c>
      <c r="J168" s="1"/>
      <c r="K168" s="1"/>
      <c r="L168" s="1"/>
      <c r="M168" s="1"/>
    </row>
    <row r="169" spans="1:13" x14ac:dyDescent="0.25">
      <c r="A169" s="4" t="s">
        <v>30</v>
      </c>
      <c r="B169" s="7">
        <v>32.409999999999997</v>
      </c>
      <c r="C169" s="1">
        <v>23.27</v>
      </c>
      <c r="D169" s="1">
        <v>13.31</v>
      </c>
      <c r="E169" s="4">
        <v>0</v>
      </c>
      <c r="F169" s="4">
        <v>18.39</v>
      </c>
      <c r="G169" s="7">
        <v>5.89</v>
      </c>
      <c r="H169" s="7">
        <v>6.73</v>
      </c>
      <c r="I169" s="14" t="s">
        <v>270</v>
      </c>
      <c r="J169" s="1"/>
      <c r="K169" s="1"/>
      <c r="L169" s="1"/>
      <c r="M169" s="1"/>
    </row>
    <row r="170" spans="1:13" x14ac:dyDescent="0.25">
      <c r="A170" s="4" t="s">
        <v>271</v>
      </c>
      <c r="B170" s="7">
        <v>40.4</v>
      </c>
      <c r="C170" s="1">
        <v>14.29</v>
      </c>
      <c r="D170" s="1">
        <v>30.73</v>
      </c>
      <c r="E170" s="4">
        <v>0</v>
      </c>
      <c r="F170" s="4">
        <v>8.6999999999999993</v>
      </c>
      <c r="G170" s="7">
        <v>3.29</v>
      </c>
      <c r="H170" s="7">
        <v>2.58</v>
      </c>
      <c r="I170" s="14" t="s">
        <v>272</v>
      </c>
      <c r="J170" s="1"/>
      <c r="K170" s="1"/>
      <c r="L170" s="1"/>
      <c r="M170" s="1"/>
    </row>
    <row r="171" spans="1:13" x14ac:dyDescent="0.25">
      <c r="A171" s="4" t="s">
        <v>48</v>
      </c>
      <c r="B171" s="7">
        <v>22.71</v>
      </c>
      <c r="C171" s="1">
        <v>15.79</v>
      </c>
      <c r="D171" s="1">
        <v>19.8</v>
      </c>
      <c r="E171" s="4">
        <v>5.47</v>
      </c>
      <c r="F171" s="4">
        <v>15.26</v>
      </c>
      <c r="G171" s="7">
        <v>5.21</v>
      </c>
      <c r="H171" s="7">
        <v>15.76</v>
      </c>
      <c r="I171" s="14" t="s">
        <v>86</v>
      </c>
      <c r="J171" s="1"/>
      <c r="K171" s="1"/>
      <c r="L171" s="1"/>
      <c r="M171" s="1"/>
    </row>
    <row r="172" spans="1:13" x14ac:dyDescent="0.25">
      <c r="A172" s="4" t="s">
        <v>48</v>
      </c>
      <c r="B172" s="7">
        <v>29.02</v>
      </c>
      <c r="C172" s="1">
        <v>16.14</v>
      </c>
      <c r="D172" s="1">
        <v>21.47</v>
      </c>
      <c r="E172" s="4">
        <v>8</v>
      </c>
      <c r="F172" s="8">
        <v>18.27</v>
      </c>
      <c r="G172" s="7">
        <v>5.71</v>
      </c>
      <c r="H172" s="7">
        <v>1.39</v>
      </c>
      <c r="I172" s="14" t="s">
        <v>86</v>
      </c>
      <c r="J172" s="1"/>
      <c r="K172" s="1"/>
      <c r="L172" s="1"/>
      <c r="M172" s="1"/>
    </row>
    <row r="173" spans="1:13" x14ac:dyDescent="0.25">
      <c r="A173" s="4" t="s">
        <v>124</v>
      </c>
      <c r="B173" s="7">
        <v>36.229999999999997</v>
      </c>
      <c r="C173" s="1">
        <v>23.79</v>
      </c>
      <c r="D173" s="1">
        <v>30.23</v>
      </c>
      <c r="E173" s="4">
        <v>0</v>
      </c>
      <c r="F173" s="4">
        <v>8.5</v>
      </c>
      <c r="G173" s="7">
        <v>0.39</v>
      </c>
      <c r="H173" s="7">
        <v>0.86</v>
      </c>
      <c r="I173" s="14" t="s">
        <v>275</v>
      </c>
      <c r="J173" s="1"/>
      <c r="K173" s="1"/>
      <c r="L173" s="1"/>
      <c r="M173" s="1"/>
    </row>
    <row r="174" spans="1:13" x14ac:dyDescent="0.25">
      <c r="A174" s="4" t="s">
        <v>44</v>
      </c>
      <c r="B174" s="7">
        <v>39.25</v>
      </c>
      <c r="C174" s="1">
        <v>25.2</v>
      </c>
      <c r="D174" s="1">
        <v>18.82</v>
      </c>
      <c r="E174" s="4">
        <v>0</v>
      </c>
      <c r="F174" s="4">
        <v>9.74</v>
      </c>
      <c r="G174" s="7">
        <v>3.47</v>
      </c>
      <c r="H174" s="7">
        <v>3.52</v>
      </c>
      <c r="I174" s="14" t="s">
        <v>275</v>
      </c>
      <c r="J174" s="1"/>
      <c r="K174" s="1"/>
      <c r="L174" s="1"/>
      <c r="M174" s="1"/>
    </row>
    <row r="175" spans="1:13" x14ac:dyDescent="0.25">
      <c r="A175" s="4" t="s">
        <v>39</v>
      </c>
      <c r="B175" s="7">
        <v>25.18</v>
      </c>
      <c r="C175" s="1">
        <v>43.33</v>
      </c>
      <c r="D175" s="1">
        <v>25.98</v>
      </c>
      <c r="E175" s="1">
        <v>0</v>
      </c>
      <c r="F175" s="4">
        <v>4.03</v>
      </c>
      <c r="G175" s="7">
        <v>0.95</v>
      </c>
      <c r="H175" s="7">
        <v>0.53</v>
      </c>
      <c r="I175" s="14" t="s">
        <v>276</v>
      </c>
      <c r="J175" s="1"/>
      <c r="K175" s="1"/>
      <c r="L175" s="1"/>
      <c r="M175" s="1"/>
    </row>
    <row r="176" spans="1:13" x14ac:dyDescent="0.25">
      <c r="A176" s="1" t="s">
        <v>277</v>
      </c>
      <c r="B176" s="7">
        <v>43</v>
      </c>
      <c r="C176" s="1">
        <f>19.8+1.2</f>
        <v>21</v>
      </c>
      <c r="D176" s="1">
        <f>25.7+0.5</f>
        <v>26.2</v>
      </c>
      <c r="E176" s="1">
        <v>5.6</v>
      </c>
      <c r="F176" s="4">
        <v>1.8</v>
      </c>
      <c r="G176" s="7">
        <v>2</v>
      </c>
      <c r="H176" s="7">
        <v>0.4</v>
      </c>
      <c r="I176" s="14" t="s">
        <v>278</v>
      </c>
      <c r="J176" s="14" t="s">
        <v>279</v>
      </c>
      <c r="K176" s="14" t="s">
        <v>402</v>
      </c>
      <c r="L176" s="1"/>
      <c r="M176" s="1"/>
    </row>
    <row r="177" spans="1:13" x14ac:dyDescent="0.25">
      <c r="A177" s="4" t="s">
        <v>28</v>
      </c>
      <c r="B177" s="7">
        <v>13.3</v>
      </c>
      <c r="C177" s="1">
        <v>26.5</v>
      </c>
      <c r="D177" s="1">
        <f>6.1+11.7</f>
        <v>17.799999999999997</v>
      </c>
      <c r="E177" s="1">
        <v>0</v>
      </c>
      <c r="F177" s="4">
        <f>13.6+5.7</f>
        <v>19.3</v>
      </c>
      <c r="G177" s="7">
        <v>19.2</v>
      </c>
      <c r="H177" s="7">
        <v>3.9</v>
      </c>
      <c r="I177" s="14" t="s">
        <v>282</v>
      </c>
      <c r="J177" s="14"/>
      <c r="K177" s="1"/>
      <c r="L177" s="1"/>
      <c r="M177" s="1"/>
    </row>
    <row r="178" spans="1:13" x14ac:dyDescent="0.25">
      <c r="A178" s="4" t="s">
        <v>283</v>
      </c>
      <c r="B178" s="7">
        <v>49.57</v>
      </c>
      <c r="C178" s="1">
        <v>21.61</v>
      </c>
      <c r="D178" s="1">
        <v>17.46</v>
      </c>
      <c r="E178" s="1">
        <v>0</v>
      </c>
      <c r="F178" s="4">
        <v>1.84</v>
      </c>
      <c r="G178" s="7">
        <v>1.98</v>
      </c>
      <c r="H178" s="7">
        <v>7.54</v>
      </c>
      <c r="I178" s="14" t="s">
        <v>286</v>
      </c>
      <c r="J178" s="14"/>
      <c r="K178" s="1"/>
      <c r="L178" s="1"/>
      <c r="M178" s="1"/>
    </row>
    <row r="179" spans="1:13" x14ac:dyDescent="0.25">
      <c r="A179" s="1" t="s">
        <v>284</v>
      </c>
      <c r="B179" s="7">
        <f>39.5*0.75</f>
        <v>29.625</v>
      </c>
      <c r="C179" s="7">
        <f>39.5*0.25</f>
        <v>9.875</v>
      </c>
      <c r="D179" s="1">
        <v>36</v>
      </c>
      <c r="E179" s="1">
        <v>0</v>
      </c>
      <c r="F179" s="4">
        <f>6.2+2.5</f>
        <v>8.6999999999999993</v>
      </c>
      <c r="G179" s="7">
        <v>11.2</v>
      </c>
      <c r="H179" s="7">
        <v>4.5999999999999996</v>
      </c>
      <c r="I179" s="14" t="s">
        <v>287</v>
      </c>
      <c r="J179" s="14"/>
      <c r="K179" s="1"/>
      <c r="L179" s="1"/>
      <c r="M179" s="1"/>
    </row>
    <row r="180" spans="1:13" x14ac:dyDescent="0.25">
      <c r="A180" s="1" t="s">
        <v>285</v>
      </c>
      <c r="B180" s="7">
        <f>52.7*0.75</f>
        <v>39.525000000000006</v>
      </c>
      <c r="C180" s="7">
        <f>52.7*0.25</f>
        <v>13.175000000000001</v>
      </c>
      <c r="D180" s="1">
        <v>23</v>
      </c>
      <c r="E180" s="1">
        <v>0</v>
      </c>
      <c r="F180" s="4">
        <f>3.5+9</f>
        <v>12.5</v>
      </c>
      <c r="G180" s="7">
        <v>7.4</v>
      </c>
      <c r="H180" s="7">
        <v>4.4000000000000004</v>
      </c>
      <c r="I180" s="14" t="s">
        <v>287</v>
      </c>
      <c r="J180" s="14"/>
      <c r="K180" s="1"/>
      <c r="L180" s="1"/>
      <c r="M180" s="1"/>
    </row>
    <row r="181" spans="1:13" x14ac:dyDescent="0.25">
      <c r="A181" s="1" t="s">
        <v>289</v>
      </c>
      <c r="B181" s="7">
        <v>32.770000000000003</v>
      </c>
      <c r="C181" s="1">
        <v>11.31</v>
      </c>
      <c r="D181" s="1">
        <v>21.3</v>
      </c>
      <c r="E181" s="1">
        <v>2.82</v>
      </c>
      <c r="F181" s="7">
        <v>25.06</v>
      </c>
      <c r="G181" s="7">
        <v>4.34</v>
      </c>
      <c r="H181" s="7">
        <v>2.4</v>
      </c>
      <c r="I181" s="14" t="s">
        <v>288</v>
      </c>
      <c r="J181" s="14"/>
      <c r="K181" s="1"/>
      <c r="L181" s="1"/>
      <c r="M181" s="1"/>
    </row>
    <row r="182" spans="1:13" x14ac:dyDescent="0.25">
      <c r="A182" s="1" t="s">
        <v>291</v>
      </c>
      <c r="B182" s="7">
        <v>3.78</v>
      </c>
      <c r="C182" s="7">
        <v>4.37</v>
      </c>
      <c r="D182" s="7">
        <v>34.19</v>
      </c>
      <c r="E182" s="4">
        <v>0</v>
      </c>
      <c r="F182" s="7">
        <v>29.32</v>
      </c>
      <c r="G182" s="7">
        <v>22.76</v>
      </c>
      <c r="H182" s="7">
        <v>5.59</v>
      </c>
      <c r="I182" s="14" t="s">
        <v>290</v>
      </c>
      <c r="J182" s="14"/>
      <c r="K182" s="1"/>
      <c r="L182" s="1"/>
      <c r="M182" s="1"/>
    </row>
    <row r="183" spans="1:13" x14ac:dyDescent="0.25">
      <c r="A183" s="1" t="s">
        <v>292</v>
      </c>
      <c r="B183" s="7">
        <v>35.14</v>
      </c>
      <c r="C183" s="7">
        <v>14.31</v>
      </c>
      <c r="D183" s="1">
        <v>21.15</v>
      </c>
      <c r="E183" s="7">
        <v>0</v>
      </c>
      <c r="F183" s="8">
        <v>19.57</v>
      </c>
      <c r="G183" s="7">
        <v>5.16</v>
      </c>
      <c r="H183" s="7">
        <v>4.68</v>
      </c>
      <c r="I183" s="14" t="s">
        <v>290</v>
      </c>
      <c r="J183" s="1"/>
      <c r="K183" s="1"/>
      <c r="L183" s="1"/>
      <c r="M183" s="1"/>
    </row>
    <row r="184" spans="1:13" x14ac:dyDescent="0.25">
      <c r="A184" s="4" t="s">
        <v>293</v>
      </c>
      <c r="B184" s="7">
        <v>10.71</v>
      </c>
      <c r="C184" s="7">
        <v>8.43</v>
      </c>
      <c r="D184" s="1">
        <v>7.75</v>
      </c>
      <c r="E184" s="7">
        <v>5.78</v>
      </c>
      <c r="F184" s="8">
        <f>63.86+1.2</f>
        <v>65.06</v>
      </c>
      <c r="G184" s="7">
        <v>2.2599999999999998</v>
      </c>
      <c r="H184" s="7">
        <v>0.01</v>
      </c>
      <c r="I184" s="14" t="s">
        <v>294</v>
      </c>
      <c r="J184" s="1"/>
      <c r="K184" s="1"/>
      <c r="L184" s="1"/>
      <c r="M184" s="1"/>
    </row>
    <row r="185" spans="1:13" x14ac:dyDescent="0.25">
      <c r="A185" s="4" t="s">
        <v>42</v>
      </c>
      <c r="B185" s="7">
        <v>36.119999999999997</v>
      </c>
      <c r="C185" s="7">
        <v>22.11</v>
      </c>
      <c r="D185" s="1">
        <v>10.41</v>
      </c>
      <c r="E185" s="7">
        <v>0</v>
      </c>
      <c r="F185" s="8">
        <v>11.77</v>
      </c>
      <c r="G185" s="7">
        <v>3.33</v>
      </c>
      <c r="H185" s="7">
        <v>16.260000000000002</v>
      </c>
      <c r="I185" s="14" t="s">
        <v>295</v>
      </c>
      <c r="J185" s="1"/>
      <c r="K185" s="1"/>
      <c r="L185" s="1"/>
      <c r="M185" s="1"/>
    </row>
    <row r="186" spans="1:13" x14ac:dyDescent="0.25">
      <c r="A186" s="4" t="s">
        <v>41</v>
      </c>
      <c r="B186" s="7">
        <v>33.229999999999997</v>
      </c>
      <c r="C186" s="7">
        <v>12.63</v>
      </c>
      <c r="D186" s="1">
        <f>2.13+17.16</f>
        <v>19.29</v>
      </c>
      <c r="E186" s="7">
        <v>0</v>
      </c>
      <c r="F186" s="8">
        <f>100-82.79</f>
        <v>17.209999999999994</v>
      </c>
      <c r="G186" s="7">
        <v>2.08</v>
      </c>
      <c r="H186" s="7">
        <v>15.56</v>
      </c>
      <c r="I186" s="14" t="s">
        <v>297</v>
      </c>
      <c r="J186" s="1"/>
      <c r="K186" s="1"/>
      <c r="L186" s="1"/>
      <c r="M186" s="1"/>
    </row>
    <row r="187" spans="1:13" x14ac:dyDescent="0.25">
      <c r="A187" s="4" t="s">
        <v>42</v>
      </c>
      <c r="B187" s="7">
        <v>32.86</v>
      </c>
      <c r="C187" s="7">
        <v>14.24</v>
      </c>
      <c r="D187" s="1">
        <v>12.39</v>
      </c>
      <c r="E187" s="7">
        <v>0</v>
      </c>
      <c r="F187" s="8">
        <f>100-77.34</f>
        <v>22.659999999999997</v>
      </c>
      <c r="G187" s="7">
        <v>4.12</v>
      </c>
      <c r="H187" s="7">
        <v>13.73</v>
      </c>
      <c r="I187" s="14" t="s">
        <v>297</v>
      </c>
      <c r="J187" s="14" t="s">
        <v>296</v>
      </c>
      <c r="K187" s="1"/>
      <c r="L187" s="1"/>
      <c r="M187" s="1"/>
    </row>
    <row r="188" spans="1:13" x14ac:dyDescent="0.25">
      <c r="A188" s="4" t="s">
        <v>42</v>
      </c>
      <c r="B188" s="7">
        <v>34.200000000000003</v>
      </c>
      <c r="C188" s="1">
        <f>19.6+3.1+2.8</f>
        <v>25.500000000000004</v>
      </c>
      <c r="D188" s="1">
        <f>20.4+1.51</f>
        <v>21.91</v>
      </c>
      <c r="E188" s="7">
        <v>0</v>
      </c>
      <c r="F188" s="1">
        <v>4.79</v>
      </c>
      <c r="G188" s="7">
        <v>2.9</v>
      </c>
      <c r="H188" s="7">
        <v>10.7</v>
      </c>
      <c r="I188" s="14" t="s">
        <v>298</v>
      </c>
      <c r="J188" s="1"/>
      <c r="K188" s="1"/>
      <c r="L188" s="1"/>
      <c r="M188" s="1"/>
    </row>
    <row r="189" spans="1:13" x14ac:dyDescent="0.25">
      <c r="A189" s="4" t="s">
        <v>42</v>
      </c>
      <c r="B189" s="7">
        <v>42.2</v>
      </c>
      <c r="C189" s="1">
        <f>19.3+4.2</f>
        <v>23.5</v>
      </c>
      <c r="D189" s="1">
        <v>14.2</v>
      </c>
      <c r="E189" s="7">
        <v>0</v>
      </c>
      <c r="F189" s="1">
        <v>12</v>
      </c>
      <c r="G189" s="7">
        <v>1</v>
      </c>
      <c r="H189" s="7">
        <v>7.1</v>
      </c>
      <c r="I189" s="14" t="s">
        <v>299</v>
      </c>
      <c r="J189" s="1"/>
      <c r="K189" s="1"/>
      <c r="L189" s="1"/>
      <c r="M189" s="1"/>
    </row>
    <row r="190" spans="1:13" x14ac:dyDescent="0.25">
      <c r="A190" s="4" t="s">
        <v>41</v>
      </c>
      <c r="B190" s="7">
        <v>40.26</v>
      </c>
      <c r="C190" s="7">
        <f>12.12+0.42</f>
        <v>12.54</v>
      </c>
      <c r="D190" s="1">
        <v>25.4</v>
      </c>
      <c r="E190" s="7">
        <v>0</v>
      </c>
      <c r="F190" s="8">
        <v>5.74</v>
      </c>
      <c r="G190" s="7">
        <v>0.03</v>
      </c>
      <c r="H190" s="7">
        <v>16.03</v>
      </c>
      <c r="I190" s="14" t="s">
        <v>300</v>
      </c>
      <c r="J190" s="1"/>
      <c r="K190" s="1"/>
      <c r="L190" s="1"/>
      <c r="M190" s="1"/>
    </row>
    <row r="191" spans="1:13" x14ac:dyDescent="0.25">
      <c r="A191" s="4" t="s">
        <v>42</v>
      </c>
      <c r="B191" s="7">
        <v>34.9</v>
      </c>
      <c r="C191" s="1">
        <f>20.6+3.9+2.1</f>
        <v>26.6</v>
      </c>
      <c r="D191" s="1">
        <f>2.7+12.8</f>
        <v>15.5</v>
      </c>
      <c r="E191" s="7">
        <v>0</v>
      </c>
      <c r="F191" s="8">
        <v>7.21</v>
      </c>
      <c r="G191" s="7">
        <v>3.61</v>
      </c>
      <c r="H191" s="7">
        <v>12.18</v>
      </c>
      <c r="I191" s="14" t="s">
        <v>301</v>
      </c>
      <c r="J191" s="1"/>
      <c r="K191" s="1"/>
      <c r="L191" s="1"/>
      <c r="M191" s="1"/>
    </row>
    <row r="192" spans="1:13" x14ac:dyDescent="0.25">
      <c r="A192" s="4" t="s">
        <v>47</v>
      </c>
      <c r="B192" s="7">
        <v>29.8</v>
      </c>
      <c r="C192" s="1">
        <f>20.6+2+0.7</f>
        <v>23.3</v>
      </c>
      <c r="D192" s="1">
        <f>14.4+1.2</f>
        <v>15.6</v>
      </c>
      <c r="E192" s="7">
        <v>0</v>
      </c>
      <c r="F192" s="8">
        <v>14.7</v>
      </c>
      <c r="G192" s="7">
        <v>2.9</v>
      </c>
      <c r="H192" s="7">
        <v>13.7</v>
      </c>
      <c r="I192" s="14" t="s">
        <v>302</v>
      </c>
      <c r="J192" s="1"/>
      <c r="K192" s="1"/>
      <c r="L192" s="1"/>
      <c r="M192" s="1"/>
    </row>
    <row r="193" spans="1:13" x14ac:dyDescent="0.25">
      <c r="A193" s="4" t="s">
        <v>42</v>
      </c>
      <c r="B193" s="7">
        <v>34</v>
      </c>
      <c r="C193" s="1">
        <v>26.5</v>
      </c>
      <c r="D193" s="1">
        <v>16.2</v>
      </c>
      <c r="E193" s="7">
        <v>0</v>
      </c>
      <c r="F193" s="8">
        <v>6</v>
      </c>
      <c r="G193" s="7">
        <v>8</v>
      </c>
      <c r="H193" s="7">
        <v>9.3000000000000007</v>
      </c>
      <c r="I193" s="14" t="s">
        <v>303</v>
      </c>
      <c r="J193" s="1"/>
      <c r="K193" s="1"/>
      <c r="L193" s="1"/>
      <c r="M193" s="1"/>
    </row>
    <row r="194" spans="1:13" x14ac:dyDescent="0.25">
      <c r="A194" s="4" t="s">
        <v>304</v>
      </c>
      <c r="B194" s="7">
        <v>40.14</v>
      </c>
      <c r="C194" s="1">
        <f>24.23+2.76</f>
        <v>26.990000000000002</v>
      </c>
      <c r="D194" s="1">
        <v>24.41</v>
      </c>
      <c r="E194" s="7">
        <v>0</v>
      </c>
      <c r="F194" s="7">
        <v>3.76</v>
      </c>
      <c r="G194" s="7">
        <v>0</v>
      </c>
      <c r="H194" s="7">
        <v>4.7</v>
      </c>
      <c r="I194" s="14" t="s">
        <v>305</v>
      </c>
      <c r="J194" s="1"/>
      <c r="K194" s="1"/>
      <c r="L194" s="1"/>
      <c r="M194" s="1"/>
    </row>
    <row r="195" spans="1:13" x14ac:dyDescent="0.25">
      <c r="A195" s="4" t="s">
        <v>307</v>
      </c>
      <c r="B195" s="7">
        <v>41.86</v>
      </c>
      <c r="C195" s="1">
        <v>22.47</v>
      </c>
      <c r="D195" s="1">
        <v>30.86</v>
      </c>
      <c r="E195" s="7">
        <v>0</v>
      </c>
      <c r="F195" s="8">
        <v>4.41</v>
      </c>
      <c r="G195" s="7">
        <v>0</v>
      </c>
      <c r="H195" s="7">
        <v>0.4</v>
      </c>
      <c r="I195" s="14" t="s">
        <v>310</v>
      </c>
      <c r="J195" s="1" t="s">
        <v>306</v>
      </c>
      <c r="K195" s="1"/>
      <c r="L195" s="1"/>
      <c r="M195" s="1"/>
    </row>
    <row r="196" spans="1:13" x14ac:dyDescent="0.25">
      <c r="A196" s="4" t="s">
        <v>309</v>
      </c>
      <c r="B196" s="7">
        <v>45.41</v>
      </c>
      <c r="C196" s="1">
        <v>22.52</v>
      </c>
      <c r="D196" s="1">
        <v>26.66</v>
      </c>
      <c r="E196" s="7">
        <v>0</v>
      </c>
      <c r="F196" s="8">
        <v>4.6500000000000004</v>
      </c>
      <c r="G196" s="7">
        <v>0</v>
      </c>
      <c r="H196" s="7">
        <v>0.77</v>
      </c>
      <c r="I196" s="14" t="s">
        <v>310</v>
      </c>
      <c r="J196" s="1" t="s">
        <v>306</v>
      </c>
      <c r="K196" s="1"/>
      <c r="L196" s="1"/>
      <c r="M196" s="1"/>
    </row>
    <row r="197" spans="1:13" x14ac:dyDescent="0.25">
      <c r="A197" s="4" t="s">
        <v>308</v>
      </c>
      <c r="B197" s="7">
        <v>34.520000000000003</v>
      </c>
      <c r="C197" s="1">
        <v>30.58</v>
      </c>
      <c r="D197" s="1">
        <v>16.88</v>
      </c>
      <c r="E197" s="7">
        <v>0</v>
      </c>
      <c r="F197" s="1">
        <v>11.78</v>
      </c>
      <c r="G197" s="7">
        <v>2.13</v>
      </c>
      <c r="H197" s="7">
        <v>4.1100000000000003</v>
      </c>
      <c r="I197" s="14" t="s">
        <v>310</v>
      </c>
      <c r="J197" s="1" t="s">
        <v>306</v>
      </c>
      <c r="K197" s="1"/>
      <c r="L197" s="1"/>
      <c r="M197" s="1"/>
    </row>
    <row r="198" spans="1:13" x14ac:dyDescent="0.25">
      <c r="A198" s="8" t="s">
        <v>23</v>
      </c>
      <c r="B198" s="7">
        <v>41.94</v>
      </c>
      <c r="C198" s="1">
        <v>30.69</v>
      </c>
      <c r="D198" s="1">
        <v>20.99</v>
      </c>
      <c r="E198" s="7">
        <v>0</v>
      </c>
      <c r="F198" s="1">
        <v>5.17</v>
      </c>
      <c r="G198" s="7">
        <v>0.65</v>
      </c>
      <c r="H198" s="7">
        <v>0.56000000000000005</v>
      </c>
      <c r="I198" s="14" t="s">
        <v>310</v>
      </c>
      <c r="J198" s="1" t="s">
        <v>306</v>
      </c>
      <c r="K198" s="14" t="s">
        <v>402</v>
      </c>
      <c r="L198" s="1"/>
      <c r="M198" s="1"/>
    </row>
    <row r="199" spans="1:13" x14ac:dyDescent="0.25">
      <c r="A199" s="7" t="s">
        <v>47</v>
      </c>
      <c r="B199" s="7">
        <v>33.92</v>
      </c>
      <c r="C199" s="1">
        <v>24.64</v>
      </c>
      <c r="D199" s="1">
        <v>17.12</v>
      </c>
      <c r="E199" s="7">
        <v>0</v>
      </c>
      <c r="F199" s="1">
        <v>10.52</v>
      </c>
      <c r="G199" s="7">
        <v>4.4800000000000004</v>
      </c>
      <c r="H199" s="7">
        <v>9.33</v>
      </c>
      <c r="I199" s="14" t="s">
        <v>310</v>
      </c>
      <c r="J199" s="1" t="s">
        <v>306</v>
      </c>
      <c r="K199" s="1"/>
      <c r="L199" s="1"/>
      <c r="M199" s="1"/>
    </row>
    <row r="200" spans="1:13" x14ac:dyDescent="0.25">
      <c r="A200" s="7" t="s">
        <v>30</v>
      </c>
      <c r="B200" s="7">
        <v>37.17</v>
      </c>
      <c r="C200" s="1">
        <v>30.26</v>
      </c>
      <c r="D200" s="1">
        <v>17.16</v>
      </c>
      <c r="E200" s="7">
        <v>0</v>
      </c>
      <c r="F200" s="1">
        <v>8.68</v>
      </c>
      <c r="G200" s="7">
        <v>2.68</v>
      </c>
      <c r="H200" s="7">
        <v>4.04</v>
      </c>
      <c r="I200" s="14" t="s">
        <v>310</v>
      </c>
      <c r="J200" s="1" t="s">
        <v>306</v>
      </c>
      <c r="K200" s="1"/>
      <c r="L200" s="1"/>
      <c r="M200" s="1"/>
    </row>
    <row r="201" spans="1:13" x14ac:dyDescent="0.25">
      <c r="A201" s="7" t="s">
        <v>44</v>
      </c>
      <c r="B201" s="7">
        <v>40.72</v>
      </c>
      <c r="C201" s="1">
        <v>21.44</v>
      </c>
      <c r="D201" s="1">
        <v>25.06</v>
      </c>
      <c r="E201" s="7">
        <v>0</v>
      </c>
      <c r="F201" s="1">
        <v>2.41</v>
      </c>
      <c r="G201" s="7">
        <v>1.55</v>
      </c>
      <c r="H201" s="7">
        <v>8.82</v>
      </c>
      <c r="I201" s="1" t="s">
        <v>306</v>
      </c>
      <c r="J201" s="1"/>
      <c r="K201" s="1"/>
      <c r="L201" s="1"/>
      <c r="M201" s="1"/>
    </row>
    <row r="202" spans="1:13" x14ac:dyDescent="0.25">
      <c r="A202" s="7" t="s">
        <v>43</v>
      </c>
      <c r="B202" s="7">
        <v>36.04</v>
      </c>
      <c r="C202" s="1">
        <v>26.13</v>
      </c>
      <c r="D202" s="1">
        <v>16.57</v>
      </c>
      <c r="E202" s="7">
        <v>0</v>
      </c>
      <c r="F202" s="1">
        <v>10.69</v>
      </c>
      <c r="G202" s="7">
        <v>3.7</v>
      </c>
      <c r="H202" s="7">
        <v>6.87</v>
      </c>
      <c r="I202" s="1" t="s">
        <v>306</v>
      </c>
      <c r="J202" s="1"/>
      <c r="K202" s="1"/>
      <c r="L202" s="1"/>
      <c r="M202" s="1"/>
    </row>
    <row r="203" spans="1:13" x14ac:dyDescent="0.25">
      <c r="A203" s="7" t="s">
        <v>47</v>
      </c>
      <c r="B203" s="7">
        <v>34.96</v>
      </c>
      <c r="C203" s="1">
        <v>25.07</v>
      </c>
      <c r="D203" s="1">
        <v>17</v>
      </c>
      <c r="E203" s="7">
        <v>0</v>
      </c>
      <c r="F203" s="1">
        <v>18.46</v>
      </c>
      <c r="G203" s="7">
        <v>1.6</v>
      </c>
      <c r="H203" s="7">
        <v>2.9</v>
      </c>
      <c r="I203" s="14" t="s">
        <v>312</v>
      </c>
      <c r="J203" s="1"/>
      <c r="K203" s="1"/>
      <c r="L203" s="1"/>
      <c r="M203" s="1"/>
    </row>
    <row r="204" spans="1:13" x14ac:dyDescent="0.25">
      <c r="A204" s="7" t="s">
        <v>311</v>
      </c>
      <c r="B204" s="7">
        <v>45.96</v>
      </c>
      <c r="C204" s="1">
        <v>24.73</v>
      </c>
      <c r="D204" s="1">
        <v>21.81</v>
      </c>
      <c r="E204" s="7">
        <v>0</v>
      </c>
      <c r="F204" s="1">
        <v>5.73</v>
      </c>
      <c r="G204" s="7">
        <v>0.88</v>
      </c>
      <c r="H204" s="7">
        <v>0.89</v>
      </c>
      <c r="I204" s="14" t="s">
        <v>312</v>
      </c>
      <c r="J204" s="1"/>
      <c r="K204" s="1"/>
      <c r="L204" s="1"/>
      <c r="M204" s="1"/>
    </row>
    <row r="205" spans="1:13" x14ac:dyDescent="0.25">
      <c r="A205" s="7" t="s">
        <v>42</v>
      </c>
      <c r="B205" s="7">
        <v>37.380000000000003</v>
      </c>
      <c r="C205" s="1">
        <v>22.88</v>
      </c>
      <c r="D205" s="1">
        <v>16</v>
      </c>
      <c r="E205" s="7">
        <v>0</v>
      </c>
      <c r="F205" s="1">
        <v>16.54</v>
      </c>
      <c r="G205" s="7">
        <v>2.76</v>
      </c>
      <c r="H205" s="7">
        <v>4.4400000000000004</v>
      </c>
      <c r="I205" s="14" t="s">
        <v>313</v>
      </c>
      <c r="J205" s="1"/>
      <c r="K205" s="1"/>
      <c r="L205" s="1"/>
      <c r="M205" s="1"/>
    </row>
    <row r="206" spans="1:13" x14ac:dyDescent="0.25">
      <c r="A206" s="7" t="s">
        <v>32</v>
      </c>
      <c r="B206" s="7">
        <v>29.11</v>
      </c>
      <c r="C206" s="1">
        <v>9.99</v>
      </c>
      <c r="D206" s="1">
        <v>21.52</v>
      </c>
      <c r="E206" s="7">
        <v>0</v>
      </c>
      <c r="F206" s="1">
        <v>18.78</v>
      </c>
      <c r="G206" s="7">
        <v>13.7</v>
      </c>
      <c r="H206" s="7">
        <v>6.9</v>
      </c>
      <c r="I206" s="14" t="s">
        <v>313</v>
      </c>
      <c r="J206" s="1"/>
      <c r="K206" s="1"/>
      <c r="L206" s="1"/>
      <c r="M206" s="1"/>
    </row>
    <row r="207" spans="1:13" x14ac:dyDescent="0.25">
      <c r="A207" s="7" t="s">
        <v>314</v>
      </c>
      <c r="B207" s="7">
        <v>53.02</v>
      </c>
      <c r="C207" s="1">
        <f>19.09+4.24+2.12+1.59</f>
        <v>27.04</v>
      </c>
      <c r="D207" s="1">
        <v>19.09</v>
      </c>
      <c r="E207" s="7">
        <v>0</v>
      </c>
      <c r="F207" s="7">
        <v>0</v>
      </c>
      <c r="G207" s="7">
        <v>0</v>
      </c>
      <c r="H207" s="7">
        <v>0.85</v>
      </c>
      <c r="I207" s="14" t="s">
        <v>315</v>
      </c>
      <c r="J207" s="1"/>
      <c r="K207" s="1"/>
      <c r="L207" s="1"/>
      <c r="M207" s="1"/>
    </row>
    <row r="208" spans="1:13" x14ac:dyDescent="0.25">
      <c r="A208" s="7" t="s">
        <v>309</v>
      </c>
      <c r="B208" s="7">
        <v>43.67</v>
      </c>
      <c r="C208" s="1">
        <f>15.63+0.71+2.27+0.94</f>
        <v>19.55</v>
      </c>
      <c r="D208" s="1">
        <v>27.23</v>
      </c>
      <c r="E208" s="7">
        <v>0</v>
      </c>
      <c r="F208" s="7">
        <v>8.3000000000000007</v>
      </c>
      <c r="G208" s="7">
        <v>0</v>
      </c>
      <c r="H208" s="7">
        <v>1.25</v>
      </c>
      <c r="I208" s="14" t="s">
        <v>315</v>
      </c>
      <c r="J208" s="1"/>
      <c r="K208" s="1"/>
      <c r="L208" s="1"/>
      <c r="M208" s="1"/>
    </row>
    <row r="209" spans="1:13" x14ac:dyDescent="0.25">
      <c r="A209" s="7" t="s">
        <v>308</v>
      </c>
      <c r="B209" s="7">
        <v>33.75</v>
      </c>
      <c r="C209" s="1">
        <f>22.13+2.81+0.19+0.89</f>
        <v>26.02</v>
      </c>
      <c r="D209" s="1">
        <v>16.82</v>
      </c>
      <c r="E209" s="7">
        <v>0</v>
      </c>
      <c r="F209" s="7">
        <f>1.9+15.55</f>
        <v>17.45</v>
      </c>
      <c r="G209" s="7">
        <v>0</v>
      </c>
      <c r="H209" s="7">
        <v>5.96</v>
      </c>
      <c r="I209" s="14" t="s">
        <v>315</v>
      </c>
      <c r="J209" s="1"/>
      <c r="K209" s="1"/>
      <c r="L209" s="1"/>
      <c r="M209" s="1"/>
    </row>
    <row r="210" spans="1:13" x14ac:dyDescent="0.25">
      <c r="A210" s="7" t="s">
        <v>30</v>
      </c>
      <c r="B210" s="7">
        <v>37.4</v>
      </c>
      <c r="C210" s="1">
        <f>21.1+2.9+1.6+2+2.9</f>
        <v>30.5</v>
      </c>
      <c r="D210" s="1">
        <v>18</v>
      </c>
      <c r="E210" s="7">
        <v>0</v>
      </c>
      <c r="F210" s="7">
        <f>4.7+1.1</f>
        <v>5.8000000000000007</v>
      </c>
      <c r="G210" s="7">
        <v>3.1</v>
      </c>
      <c r="H210" s="7">
        <v>5.2</v>
      </c>
      <c r="I210" s="14" t="s">
        <v>315</v>
      </c>
      <c r="J210" s="1"/>
      <c r="K210" s="1"/>
      <c r="L210" s="1"/>
      <c r="M210" s="1"/>
    </row>
    <row r="211" spans="1:13" x14ac:dyDescent="0.25">
      <c r="A211" s="7" t="s">
        <v>126</v>
      </c>
      <c r="B211" s="7">
        <v>34.35</v>
      </c>
      <c r="C211" s="1">
        <v>23.29</v>
      </c>
      <c r="D211" s="1">
        <v>24.19</v>
      </c>
      <c r="E211" s="7">
        <v>0</v>
      </c>
      <c r="F211" s="7">
        <v>8.34</v>
      </c>
      <c r="G211" s="7">
        <v>2.69</v>
      </c>
      <c r="H211" s="7">
        <v>7.14</v>
      </c>
      <c r="I211" s="14" t="s">
        <v>316</v>
      </c>
      <c r="J211" s="1"/>
      <c r="K211" s="1"/>
      <c r="L211" s="1"/>
      <c r="M211" s="1"/>
    </row>
    <row r="212" spans="1:13" x14ac:dyDescent="0.25">
      <c r="A212" s="7" t="s">
        <v>318</v>
      </c>
      <c r="B212" s="7">
        <v>12.85</v>
      </c>
      <c r="C212" s="1">
        <v>31.92</v>
      </c>
      <c r="D212" s="1">
        <v>29.53</v>
      </c>
      <c r="E212" s="7">
        <v>0</v>
      </c>
      <c r="F212" s="7">
        <v>6.22</v>
      </c>
      <c r="G212" s="7">
        <v>16.89</v>
      </c>
      <c r="H212" s="7">
        <v>2.59</v>
      </c>
      <c r="I212" s="14" t="s">
        <v>317</v>
      </c>
      <c r="J212" s="1"/>
      <c r="K212" s="1"/>
      <c r="L212" s="1"/>
      <c r="M212" s="1"/>
    </row>
    <row r="213" spans="1:13" x14ac:dyDescent="0.25">
      <c r="A213" s="7" t="s">
        <v>319</v>
      </c>
      <c r="B213" s="7">
        <v>43.6</v>
      </c>
      <c r="C213" s="1">
        <f>18.4+0.6+0.8+3.3</f>
        <v>23.1</v>
      </c>
      <c r="D213" s="1">
        <v>23.9</v>
      </c>
      <c r="E213" s="7">
        <v>0</v>
      </c>
      <c r="F213" s="7">
        <v>6.8</v>
      </c>
      <c r="G213" s="7">
        <v>0.4</v>
      </c>
      <c r="H213" s="7">
        <v>2.2000000000000002</v>
      </c>
      <c r="I213" s="14" t="s">
        <v>320</v>
      </c>
      <c r="J213" s="1"/>
      <c r="K213" s="1"/>
      <c r="L213" s="1"/>
      <c r="M213" s="1"/>
    </row>
    <row r="214" spans="1:13" x14ac:dyDescent="0.25">
      <c r="A214" s="7" t="s">
        <v>28</v>
      </c>
      <c r="B214" s="7">
        <v>25.4</v>
      </c>
      <c r="C214" s="1">
        <f>14.3+6.9</f>
        <v>21.200000000000003</v>
      </c>
      <c r="D214" s="1">
        <f>12.3+6</f>
        <v>18.3</v>
      </c>
      <c r="E214" s="7">
        <v>0</v>
      </c>
      <c r="F214" s="1">
        <f>11.1+9.4</f>
        <v>20.5</v>
      </c>
      <c r="G214" s="7">
        <v>11.3</v>
      </c>
      <c r="H214" s="7">
        <v>3.3</v>
      </c>
      <c r="I214" s="14" t="s">
        <v>321</v>
      </c>
      <c r="J214" s="1"/>
      <c r="K214" s="1"/>
      <c r="L214" s="1"/>
      <c r="M214" s="1"/>
    </row>
    <row r="215" spans="1:13" x14ac:dyDescent="0.25">
      <c r="A215" s="7" t="s">
        <v>30</v>
      </c>
      <c r="B215" s="7">
        <v>32.75</v>
      </c>
      <c r="C215" s="1">
        <v>31.08</v>
      </c>
      <c r="D215" s="1">
        <v>10.07</v>
      </c>
      <c r="E215" s="7">
        <v>0</v>
      </c>
      <c r="F215" s="7">
        <f>100-83.34</f>
        <v>16.659999999999997</v>
      </c>
      <c r="G215" s="7">
        <v>5.36</v>
      </c>
      <c r="H215" s="7">
        <v>4.08</v>
      </c>
      <c r="I215" s="14" t="s">
        <v>322</v>
      </c>
      <c r="J215" s="1"/>
      <c r="K215" s="1"/>
      <c r="L215" s="1"/>
      <c r="M215" s="1"/>
    </row>
    <row r="216" spans="1:13" x14ac:dyDescent="0.25">
      <c r="A216" s="7" t="s">
        <v>28</v>
      </c>
      <c r="B216" s="7">
        <v>23.32</v>
      </c>
      <c r="C216" s="1">
        <v>25.92</v>
      </c>
      <c r="D216" s="1">
        <v>19.53</v>
      </c>
      <c r="E216" s="7">
        <v>0</v>
      </c>
      <c r="F216" s="7">
        <v>5.29</v>
      </c>
      <c r="G216" s="7">
        <v>22.4</v>
      </c>
      <c r="H216" s="7">
        <v>3.53</v>
      </c>
      <c r="I216" s="14" t="s">
        <v>323</v>
      </c>
      <c r="J216" s="1"/>
      <c r="K216" s="1"/>
      <c r="L216" s="1"/>
      <c r="M216" s="1"/>
    </row>
    <row r="217" spans="1:13" x14ac:dyDescent="0.25">
      <c r="A217" s="7" t="s">
        <v>42</v>
      </c>
      <c r="B217" s="7">
        <v>31.63</v>
      </c>
      <c r="C217" s="1">
        <v>15.08</v>
      </c>
      <c r="D217" s="1">
        <v>20.55</v>
      </c>
      <c r="E217" s="7">
        <v>0</v>
      </c>
      <c r="F217" s="7">
        <v>16.350000000000001</v>
      </c>
      <c r="G217" s="7">
        <v>4.74</v>
      </c>
      <c r="H217" s="7">
        <v>11.65</v>
      </c>
      <c r="I217" s="14" t="s">
        <v>324</v>
      </c>
      <c r="J217" s="1"/>
      <c r="K217" s="1"/>
      <c r="L217" s="1"/>
      <c r="M217" s="1"/>
    </row>
    <row r="218" spans="1:13" x14ac:dyDescent="0.25">
      <c r="A218" s="7" t="s">
        <v>326</v>
      </c>
      <c r="B218" s="7">
        <v>38.299999999999997</v>
      </c>
      <c r="C218" s="1">
        <v>17.8</v>
      </c>
      <c r="D218" s="1">
        <v>31.400000000000002</v>
      </c>
      <c r="E218" s="7">
        <v>0</v>
      </c>
      <c r="F218" s="7">
        <v>8.8000000000000007</v>
      </c>
      <c r="G218" s="7">
        <v>0.6</v>
      </c>
      <c r="H218" s="7">
        <v>0.3</v>
      </c>
      <c r="I218" s="14" t="s">
        <v>325</v>
      </c>
      <c r="J218" s="1"/>
      <c r="K218" s="1"/>
      <c r="L218" s="1"/>
      <c r="M218" s="1"/>
    </row>
    <row r="219" spans="1:13" x14ac:dyDescent="0.25">
      <c r="A219" s="7" t="s">
        <v>327</v>
      </c>
      <c r="B219" s="7">
        <v>35</v>
      </c>
      <c r="C219" s="1">
        <v>19.2</v>
      </c>
      <c r="D219" s="1">
        <v>33.5</v>
      </c>
      <c r="E219" s="7">
        <v>0</v>
      </c>
      <c r="F219" s="7">
        <v>7.5</v>
      </c>
      <c r="G219" s="7">
        <v>1.9</v>
      </c>
      <c r="H219" s="7">
        <v>1.4</v>
      </c>
      <c r="I219" s="14" t="s">
        <v>325</v>
      </c>
      <c r="J219" s="1"/>
      <c r="K219" s="1"/>
      <c r="L219" s="1"/>
      <c r="M219" s="1"/>
    </row>
    <row r="220" spans="1:13" x14ac:dyDescent="0.25">
      <c r="A220" s="7" t="s">
        <v>47</v>
      </c>
      <c r="B220" s="7">
        <v>35.9</v>
      </c>
      <c r="C220" s="1">
        <v>18</v>
      </c>
      <c r="D220" s="1">
        <v>25.7</v>
      </c>
      <c r="E220" s="7">
        <v>0</v>
      </c>
      <c r="F220" s="7">
        <v>10.1</v>
      </c>
      <c r="G220" s="7">
        <v>6.3</v>
      </c>
      <c r="H220" s="7">
        <v>4.0999999999999996</v>
      </c>
      <c r="I220" s="14" t="s">
        <v>325</v>
      </c>
      <c r="J220" s="1"/>
      <c r="K220" s="1"/>
      <c r="L220" s="1"/>
      <c r="M220" s="1"/>
    </row>
    <row r="221" spans="1:13" x14ac:dyDescent="0.25">
      <c r="A221" s="7" t="s">
        <v>41</v>
      </c>
      <c r="B221" s="7">
        <v>36.700000000000003</v>
      </c>
      <c r="C221" s="1">
        <v>17.7</v>
      </c>
      <c r="D221" s="1">
        <v>22.8</v>
      </c>
      <c r="E221" s="7">
        <v>0</v>
      </c>
      <c r="F221" s="7">
        <v>1</v>
      </c>
      <c r="G221" s="7">
        <v>0</v>
      </c>
      <c r="H221" s="7">
        <v>21.7</v>
      </c>
      <c r="I221" s="14" t="s">
        <v>325</v>
      </c>
      <c r="J221" s="1"/>
      <c r="K221" s="1"/>
      <c r="L221" s="1"/>
      <c r="M221" s="1"/>
    </row>
    <row r="222" spans="1:13" x14ac:dyDescent="0.25">
      <c r="A222" s="7" t="s">
        <v>59</v>
      </c>
      <c r="B222" s="7">
        <v>20.9</v>
      </c>
      <c r="C222" s="1">
        <v>13.31</v>
      </c>
      <c r="D222" s="1">
        <v>34.79</v>
      </c>
      <c r="E222" s="7">
        <v>0</v>
      </c>
      <c r="F222" s="7">
        <f>100-83.15</f>
        <v>16.849999999999994</v>
      </c>
      <c r="G222" s="7">
        <v>9.36</v>
      </c>
      <c r="H222" s="7">
        <v>4.79</v>
      </c>
      <c r="I222" s="14" t="s">
        <v>329</v>
      </c>
      <c r="J222" s="1"/>
      <c r="K222" s="1"/>
      <c r="L222" s="1"/>
      <c r="M222" s="1"/>
    </row>
    <row r="223" spans="1:13" x14ac:dyDescent="0.25">
      <c r="A223" s="7" t="s">
        <v>328</v>
      </c>
      <c r="B223" s="7">
        <v>21.65</v>
      </c>
      <c r="C223" s="7">
        <v>15.25</v>
      </c>
      <c r="D223" s="1">
        <v>29.73</v>
      </c>
      <c r="E223" s="7">
        <v>0</v>
      </c>
      <c r="F223" s="7">
        <f>100-80.51</f>
        <v>19.489999999999995</v>
      </c>
      <c r="G223" s="7">
        <v>7.12</v>
      </c>
      <c r="H223" s="7">
        <v>6.76</v>
      </c>
      <c r="I223" s="14" t="s">
        <v>329</v>
      </c>
      <c r="J223" s="1"/>
      <c r="K223" s="1"/>
      <c r="L223" s="1"/>
      <c r="M223" s="1"/>
    </row>
    <row r="224" spans="1:13" x14ac:dyDescent="0.25">
      <c r="A224" s="7" t="s">
        <v>47</v>
      </c>
      <c r="B224" s="7">
        <v>33.72</v>
      </c>
      <c r="C224" s="7">
        <f>20.74+2.85</f>
        <v>23.59</v>
      </c>
      <c r="D224" s="1">
        <v>21.4</v>
      </c>
      <c r="E224" s="7">
        <v>0</v>
      </c>
      <c r="F224" s="7">
        <f>100-86.56</f>
        <v>13.439999999999998</v>
      </c>
      <c r="G224" s="7">
        <v>2.38</v>
      </c>
      <c r="H224" s="7">
        <v>5.47</v>
      </c>
      <c r="I224" s="14" t="s">
        <v>330</v>
      </c>
      <c r="J224" s="1"/>
      <c r="K224" s="1"/>
      <c r="L224" s="1"/>
      <c r="M224" s="1"/>
    </row>
    <row r="225" spans="1:13" x14ac:dyDescent="0.25">
      <c r="A225" s="7" t="s">
        <v>44</v>
      </c>
      <c r="B225" s="7">
        <v>37.549999999999997</v>
      </c>
      <c r="C225" s="7">
        <v>30.24</v>
      </c>
      <c r="D225" s="1">
        <v>19.010000000000002</v>
      </c>
      <c r="E225" s="7">
        <v>0</v>
      </c>
      <c r="F225" s="7">
        <v>7.21</v>
      </c>
      <c r="G225" s="7">
        <v>1.78</v>
      </c>
      <c r="H225" s="7">
        <v>4.21</v>
      </c>
      <c r="I225" s="14" t="s">
        <v>331</v>
      </c>
      <c r="J225" s="1"/>
      <c r="K225" s="1"/>
      <c r="L225" s="1"/>
      <c r="M225" s="1"/>
    </row>
    <row r="226" spans="1:13" x14ac:dyDescent="0.25">
      <c r="A226" s="7" t="s">
        <v>222</v>
      </c>
      <c r="B226" s="7">
        <v>31.83</v>
      </c>
      <c r="C226" s="7">
        <v>22.36</v>
      </c>
      <c r="D226" s="1">
        <v>14.44</v>
      </c>
      <c r="E226" s="7">
        <v>0</v>
      </c>
      <c r="F226" s="7">
        <v>20.149999999999999</v>
      </c>
      <c r="G226" s="7">
        <v>1.93</v>
      </c>
      <c r="H226" s="7">
        <v>9.2899999999999991</v>
      </c>
      <c r="I226" s="14" t="s">
        <v>331</v>
      </c>
      <c r="J226" s="1"/>
      <c r="K226" s="1"/>
      <c r="L226" s="1"/>
      <c r="M226" s="1"/>
    </row>
    <row r="227" spans="1:13" x14ac:dyDescent="0.25">
      <c r="A227" s="7" t="s">
        <v>44</v>
      </c>
      <c r="B227" s="7">
        <v>34.450000000000003</v>
      </c>
      <c r="C227" s="7">
        <v>29.33</v>
      </c>
      <c r="D227" s="1">
        <v>23.07</v>
      </c>
      <c r="E227" s="7">
        <v>0</v>
      </c>
      <c r="F227" s="7">
        <v>6.37</v>
      </c>
      <c r="G227" s="7">
        <v>1.57</v>
      </c>
      <c r="H227" s="7">
        <v>5.22</v>
      </c>
      <c r="I227" s="14" t="s">
        <v>332</v>
      </c>
      <c r="J227" s="1"/>
      <c r="K227" s="1"/>
      <c r="L227" s="1"/>
      <c r="M227" s="1"/>
    </row>
    <row r="228" spans="1:13" x14ac:dyDescent="0.25">
      <c r="A228" s="7" t="s">
        <v>333</v>
      </c>
      <c r="B228" s="7">
        <v>31.04</v>
      </c>
      <c r="C228" s="7">
        <v>16.13</v>
      </c>
      <c r="D228" s="1">
        <v>15.97</v>
      </c>
      <c r="E228" s="7">
        <v>0</v>
      </c>
      <c r="F228" s="7">
        <v>19.579999999999998</v>
      </c>
      <c r="G228" s="7">
        <v>6.97</v>
      </c>
      <c r="H228" s="7">
        <v>9</v>
      </c>
      <c r="I228" s="14" t="s">
        <v>334</v>
      </c>
      <c r="J228" s="1"/>
      <c r="K228" s="1"/>
      <c r="L228" s="1"/>
      <c r="M228" s="1"/>
    </row>
    <row r="229" spans="1:13" x14ac:dyDescent="0.25">
      <c r="A229" s="7" t="s">
        <v>335</v>
      </c>
      <c r="B229" s="7">
        <v>37.32</v>
      </c>
      <c r="C229" s="7">
        <v>22.54</v>
      </c>
      <c r="D229" s="1">
        <v>30.08</v>
      </c>
      <c r="E229" s="7">
        <v>0</v>
      </c>
      <c r="F229" s="7">
        <v>3.14</v>
      </c>
      <c r="G229" s="7">
        <v>0.73</v>
      </c>
      <c r="H229" s="7">
        <v>6.18</v>
      </c>
      <c r="I229" s="14" t="s">
        <v>336</v>
      </c>
      <c r="J229" s="1"/>
      <c r="K229" s="1"/>
      <c r="L229" s="1"/>
      <c r="M229" s="1"/>
    </row>
    <row r="230" spans="1:13" x14ac:dyDescent="0.25">
      <c r="A230" s="7" t="s">
        <v>27</v>
      </c>
      <c r="B230" s="7">
        <v>36.33</v>
      </c>
      <c r="C230" s="7">
        <v>26.46</v>
      </c>
      <c r="D230" s="1">
        <v>13.96</v>
      </c>
      <c r="E230" s="7">
        <v>0</v>
      </c>
      <c r="F230" s="7">
        <v>10.84</v>
      </c>
      <c r="G230" s="7">
        <v>3.81</v>
      </c>
      <c r="H230" s="7">
        <v>8.59</v>
      </c>
      <c r="I230" s="14" t="s">
        <v>337</v>
      </c>
      <c r="J230" s="1"/>
      <c r="K230" s="1"/>
      <c r="L230" s="1"/>
      <c r="M230" s="1"/>
    </row>
    <row r="231" spans="1:13" x14ac:dyDescent="0.25">
      <c r="A231" s="7" t="s">
        <v>222</v>
      </c>
      <c r="B231" s="7">
        <v>35.229999999999997</v>
      </c>
      <c r="C231" s="7">
        <v>21.97</v>
      </c>
      <c r="D231" s="1">
        <v>20.34</v>
      </c>
      <c r="E231" s="7">
        <v>0</v>
      </c>
      <c r="F231" s="7">
        <v>8.66</v>
      </c>
      <c r="G231" s="7">
        <v>5.44</v>
      </c>
      <c r="H231" s="7">
        <v>8.36</v>
      </c>
      <c r="I231" s="14" t="s">
        <v>338</v>
      </c>
      <c r="J231" s="14" t="s">
        <v>364</v>
      </c>
      <c r="K231" s="1"/>
      <c r="L231" s="1"/>
      <c r="M231" s="1"/>
    </row>
    <row r="232" spans="1:13" x14ac:dyDescent="0.25">
      <c r="A232" s="7" t="s">
        <v>339</v>
      </c>
      <c r="B232" s="7">
        <v>37.72</v>
      </c>
      <c r="C232" s="7">
        <v>19.489999999999998</v>
      </c>
      <c r="D232" s="1">
        <v>16</v>
      </c>
      <c r="E232" s="7">
        <v>0</v>
      </c>
      <c r="F232" s="7">
        <v>17.739999999999998</v>
      </c>
      <c r="G232" s="7">
        <v>9.0500000000000007</v>
      </c>
      <c r="H232" s="7">
        <v>0</v>
      </c>
      <c r="I232" s="14" t="s">
        <v>340</v>
      </c>
      <c r="J232" s="1"/>
      <c r="K232" s="1"/>
      <c r="L232" s="1"/>
      <c r="M232" s="1"/>
    </row>
    <row r="233" spans="1:13" x14ac:dyDescent="0.25">
      <c r="A233" s="7" t="s">
        <v>339</v>
      </c>
      <c r="B233" s="7">
        <v>41.83</v>
      </c>
      <c r="C233" s="1">
        <v>21.2</v>
      </c>
      <c r="D233" s="1">
        <v>15.42</v>
      </c>
      <c r="E233" s="7">
        <v>0</v>
      </c>
      <c r="F233" s="7">
        <v>14</v>
      </c>
      <c r="G233" s="7">
        <v>7.56</v>
      </c>
      <c r="H233" s="7">
        <v>0</v>
      </c>
      <c r="I233" s="14" t="s">
        <v>340</v>
      </c>
      <c r="J233" s="1"/>
      <c r="K233" s="1"/>
      <c r="L233" s="1"/>
      <c r="M233" s="1"/>
    </row>
    <row r="234" spans="1:13" x14ac:dyDescent="0.25">
      <c r="A234" s="7" t="s">
        <v>341</v>
      </c>
      <c r="B234" s="7">
        <v>36.81</v>
      </c>
      <c r="C234" s="1">
        <f>21.53+0.72+2.16+0.16+0.14+3.68</f>
        <v>28.39</v>
      </c>
      <c r="D234" s="1">
        <v>20.03</v>
      </c>
      <c r="E234" s="7">
        <v>0</v>
      </c>
      <c r="F234" s="7">
        <v>5.81</v>
      </c>
      <c r="G234" s="7">
        <v>2.35</v>
      </c>
      <c r="H234" s="7">
        <f>5.4+1.21</f>
        <v>6.61</v>
      </c>
      <c r="I234" s="14" t="s">
        <v>342</v>
      </c>
      <c r="J234" s="1"/>
      <c r="K234" s="1"/>
      <c r="L234" s="1"/>
      <c r="M234" s="1"/>
    </row>
    <row r="235" spans="1:13" x14ac:dyDescent="0.25">
      <c r="A235" s="7" t="s">
        <v>47</v>
      </c>
      <c r="B235" s="7">
        <v>35.71</v>
      </c>
      <c r="C235" s="1">
        <v>26.36</v>
      </c>
      <c r="D235" s="1">
        <v>26.66</v>
      </c>
      <c r="E235" s="7">
        <v>0</v>
      </c>
      <c r="F235" s="7">
        <v>3.32</v>
      </c>
      <c r="G235" s="7">
        <v>3.32</v>
      </c>
      <c r="H235" s="7">
        <v>4.63</v>
      </c>
      <c r="I235" s="14" t="s">
        <v>343</v>
      </c>
      <c r="J235" s="1"/>
      <c r="K235" s="1"/>
      <c r="L235" s="1"/>
      <c r="M235" s="1"/>
    </row>
    <row r="236" spans="1:13" x14ac:dyDescent="0.25">
      <c r="A236" s="7" t="s">
        <v>344</v>
      </c>
      <c r="B236" s="7">
        <v>39.56</v>
      </c>
      <c r="C236" s="1">
        <v>19.850000000000001</v>
      </c>
      <c r="D236" s="1">
        <v>22.35</v>
      </c>
      <c r="E236" s="7">
        <v>0</v>
      </c>
      <c r="F236" s="7">
        <v>5.94</v>
      </c>
      <c r="G236" s="7">
        <v>7.45</v>
      </c>
      <c r="H236" s="7">
        <v>4.8499999999999996</v>
      </c>
      <c r="I236" s="14" t="s">
        <v>345</v>
      </c>
      <c r="J236" s="1"/>
      <c r="K236" s="1"/>
      <c r="L236" s="1"/>
      <c r="M236" s="1"/>
    </row>
    <row r="237" spans="1:13" x14ac:dyDescent="0.25">
      <c r="A237" s="7" t="s">
        <v>32</v>
      </c>
      <c r="B237" s="7">
        <v>42.65</v>
      </c>
      <c r="C237" s="1">
        <v>21.83</v>
      </c>
      <c r="D237" s="1">
        <v>19.920000000000002</v>
      </c>
      <c r="E237" s="7">
        <v>0</v>
      </c>
      <c r="F237" s="7">
        <v>5.71</v>
      </c>
      <c r="G237" s="7">
        <v>4.3600000000000003</v>
      </c>
      <c r="H237" s="7">
        <v>5.53</v>
      </c>
      <c r="I237" s="14" t="s">
        <v>347</v>
      </c>
      <c r="J237" s="1"/>
      <c r="K237" s="1"/>
      <c r="L237" s="1"/>
      <c r="M237" s="1"/>
    </row>
    <row r="238" spans="1:13" x14ac:dyDescent="0.25">
      <c r="A238" s="7" t="s">
        <v>32</v>
      </c>
      <c r="B238" s="7">
        <v>40.99</v>
      </c>
      <c r="C238" s="1">
        <v>16.14</v>
      </c>
      <c r="D238" s="1">
        <v>21.05</v>
      </c>
      <c r="E238" s="7">
        <v>0</v>
      </c>
      <c r="F238" s="7">
        <v>13.82</v>
      </c>
      <c r="G238" s="7">
        <v>4.8099999999999996</v>
      </c>
      <c r="H238" s="7">
        <v>3.2</v>
      </c>
      <c r="I238" s="14" t="s">
        <v>347</v>
      </c>
      <c r="J238" s="1"/>
      <c r="K238" s="1"/>
      <c r="L238" s="1"/>
      <c r="M238" s="1"/>
    </row>
    <row r="239" spans="1:13" x14ac:dyDescent="0.25">
      <c r="A239" s="7" t="s">
        <v>348</v>
      </c>
      <c r="B239" s="7">
        <v>41.74</v>
      </c>
      <c r="C239" s="1">
        <v>15.21</v>
      </c>
      <c r="D239" s="1">
        <v>12.01</v>
      </c>
      <c r="E239" s="7">
        <v>0</v>
      </c>
      <c r="F239" s="7">
        <v>20.57</v>
      </c>
      <c r="G239" s="7">
        <v>7.02</v>
      </c>
      <c r="H239" s="7">
        <v>3.46</v>
      </c>
      <c r="I239" s="14" t="s">
        <v>349</v>
      </c>
      <c r="J239" s="1"/>
      <c r="K239" s="1"/>
      <c r="L239" s="1"/>
      <c r="M239" s="1"/>
    </row>
    <row r="240" spans="1:13" x14ac:dyDescent="0.25">
      <c r="A240" s="7" t="s">
        <v>308</v>
      </c>
      <c r="B240" s="7">
        <v>31.67</v>
      </c>
      <c r="C240" s="1">
        <v>24.9</v>
      </c>
      <c r="D240" s="1">
        <v>31.08</v>
      </c>
      <c r="E240" s="7">
        <v>0</v>
      </c>
      <c r="F240" s="7">
        <v>7.37</v>
      </c>
      <c r="G240" s="7">
        <v>1.79</v>
      </c>
      <c r="H240" s="7">
        <v>3.19</v>
      </c>
      <c r="I240" s="14" t="s">
        <v>350</v>
      </c>
      <c r="J240" s="1"/>
      <c r="K240" s="1"/>
      <c r="L240" s="1"/>
      <c r="M240" s="1"/>
    </row>
    <row r="241" spans="1:13" x14ac:dyDescent="0.25">
      <c r="A241" s="7" t="s">
        <v>351</v>
      </c>
      <c r="B241" s="7">
        <v>48.1</v>
      </c>
      <c r="C241" s="1">
        <f>16.5+0.16+3.6</f>
        <v>20.260000000000002</v>
      </c>
      <c r="D241" s="1">
        <f>26.6+0.2</f>
        <v>26.8</v>
      </c>
      <c r="E241" s="7">
        <v>0</v>
      </c>
      <c r="F241" s="7">
        <v>3.7</v>
      </c>
      <c r="G241" s="7">
        <v>0.64</v>
      </c>
      <c r="H241" s="7">
        <v>0.5</v>
      </c>
      <c r="I241" s="14" t="s">
        <v>352</v>
      </c>
      <c r="J241" s="1"/>
      <c r="K241" s="1"/>
      <c r="L241" s="1"/>
      <c r="M241" s="1"/>
    </row>
    <row r="242" spans="1:13" x14ac:dyDescent="0.25">
      <c r="A242" s="7" t="s">
        <v>353</v>
      </c>
      <c r="B242" s="7">
        <v>16.809999999999999</v>
      </c>
      <c r="C242" s="1">
        <v>5.89</v>
      </c>
      <c r="D242" s="1">
        <v>17.37</v>
      </c>
      <c r="E242" s="7">
        <v>0</v>
      </c>
      <c r="F242" s="7">
        <f>100-64.66</f>
        <v>35.340000000000003</v>
      </c>
      <c r="G242" s="7">
        <v>15.35</v>
      </c>
      <c r="H242" s="7">
        <v>9.24</v>
      </c>
      <c r="I242" s="14" t="s">
        <v>355</v>
      </c>
      <c r="J242" s="1"/>
      <c r="K242" s="1"/>
      <c r="L242" s="1"/>
      <c r="M242" s="1"/>
    </row>
    <row r="243" spans="1:13" x14ac:dyDescent="0.25">
      <c r="A243" s="7" t="s">
        <v>354</v>
      </c>
      <c r="B243" s="7">
        <v>35.64</v>
      </c>
      <c r="C243" s="1">
        <v>12.98</v>
      </c>
      <c r="D243" s="1">
        <v>25.21</v>
      </c>
      <c r="E243" s="7">
        <v>0</v>
      </c>
      <c r="F243" s="7">
        <v>13.16</v>
      </c>
      <c r="G243" s="7">
        <v>7.78</v>
      </c>
      <c r="H243" s="7">
        <v>5.23</v>
      </c>
      <c r="I243" s="14" t="s">
        <v>355</v>
      </c>
      <c r="J243" s="1"/>
      <c r="K243" s="1"/>
      <c r="L243" s="1"/>
      <c r="M243" s="1"/>
    </row>
    <row r="244" spans="1:13" x14ac:dyDescent="0.25">
      <c r="A244" s="7" t="s">
        <v>357</v>
      </c>
      <c r="B244" s="7">
        <v>47.98</v>
      </c>
      <c r="C244" s="1">
        <v>26.96</v>
      </c>
      <c r="D244" s="1">
        <v>8.07</v>
      </c>
      <c r="E244" s="7">
        <v>0</v>
      </c>
      <c r="F244" s="7">
        <v>5.41</v>
      </c>
      <c r="G244" s="7">
        <v>7.11</v>
      </c>
      <c r="H244" s="7">
        <v>4.46</v>
      </c>
      <c r="I244" s="14" t="s">
        <v>356</v>
      </c>
      <c r="J244" s="1"/>
      <c r="K244" s="1"/>
      <c r="L244" s="1"/>
      <c r="M244" s="1"/>
    </row>
    <row r="245" spans="1:13" x14ac:dyDescent="0.25">
      <c r="A245" s="7" t="s">
        <v>151</v>
      </c>
      <c r="B245" s="7">
        <v>43.6</v>
      </c>
      <c r="C245" s="1">
        <f>11.1+3</f>
        <v>14.1</v>
      </c>
      <c r="D245" s="1">
        <v>30.5</v>
      </c>
      <c r="E245" s="7">
        <v>0</v>
      </c>
      <c r="F245" s="7">
        <v>3.6</v>
      </c>
      <c r="G245" s="7">
        <v>7.9</v>
      </c>
      <c r="H245" s="7">
        <v>0.3</v>
      </c>
      <c r="I245" s="14" t="s">
        <v>358</v>
      </c>
      <c r="J245" s="1"/>
      <c r="K245" s="1"/>
      <c r="L245" s="1"/>
      <c r="M245" s="1"/>
    </row>
    <row r="246" spans="1:13" x14ac:dyDescent="0.25">
      <c r="A246" s="7" t="s">
        <v>151</v>
      </c>
      <c r="B246" s="7">
        <v>43.2</v>
      </c>
      <c r="C246" s="1">
        <f>15.2+3.5</f>
        <v>18.7</v>
      </c>
      <c r="D246" s="1">
        <f>23.4+4.1</f>
        <v>27.5</v>
      </c>
      <c r="E246" s="7">
        <v>0</v>
      </c>
      <c r="F246" s="7">
        <v>7.1</v>
      </c>
      <c r="G246" s="7">
        <v>2.8</v>
      </c>
      <c r="H246" s="7">
        <v>0.7</v>
      </c>
      <c r="I246" s="14" t="s">
        <v>359</v>
      </c>
      <c r="J246" s="1"/>
      <c r="K246" s="1"/>
      <c r="L246" s="1"/>
      <c r="M246" s="1"/>
    </row>
    <row r="247" spans="1:13" x14ac:dyDescent="0.25">
      <c r="A247" s="7" t="s">
        <v>361</v>
      </c>
      <c r="B247" s="7">
        <v>31.67</v>
      </c>
      <c r="C247" s="1">
        <v>24.9</v>
      </c>
      <c r="D247" s="1">
        <v>31.08</v>
      </c>
      <c r="E247" s="7">
        <v>0</v>
      </c>
      <c r="F247" s="7">
        <v>7.37</v>
      </c>
      <c r="G247" s="7">
        <v>1.79</v>
      </c>
      <c r="H247" s="7">
        <v>3.19</v>
      </c>
      <c r="I247" s="14" t="s">
        <v>360</v>
      </c>
      <c r="J247" s="1"/>
      <c r="K247" s="1"/>
      <c r="L247" s="1"/>
      <c r="M247" s="1"/>
    </row>
    <row r="248" spans="1:13" x14ac:dyDescent="0.25">
      <c r="A248" s="7" t="s">
        <v>362</v>
      </c>
      <c r="B248" s="7">
        <v>50.96</v>
      </c>
      <c r="C248" s="1">
        <v>17.02</v>
      </c>
      <c r="D248" s="1">
        <v>27.66</v>
      </c>
      <c r="E248" s="7">
        <v>0</v>
      </c>
      <c r="F248" s="7">
        <v>3.3</v>
      </c>
      <c r="G248" s="7">
        <v>0.64</v>
      </c>
      <c r="H248" s="7">
        <v>0.43</v>
      </c>
      <c r="I248" s="14" t="s">
        <v>360</v>
      </c>
      <c r="J248" s="1"/>
      <c r="K248" s="1"/>
      <c r="L248" s="1"/>
      <c r="M248" s="1"/>
    </row>
    <row r="249" spans="1:13" x14ac:dyDescent="0.25">
      <c r="A249" s="7" t="s">
        <v>44</v>
      </c>
      <c r="B249" s="7">
        <v>38.57</v>
      </c>
      <c r="C249" s="1">
        <v>31.71</v>
      </c>
      <c r="D249" s="1">
        <v>20.57</v>
      </c>
      <c r="E249" s="7">
        <v>0</v>
      </c>
      <c r="F249" s="7">
        <v>4</v>
      </c>
      <c r="G249" s="7">
        <v>1.62</v>
      </c>
      <c r="H249" s="7">
        <v>3.52</v>
      </c>
      <c r="I249" s="14" t="s">
        <v>363</v>
      </c>
      <c r="J249" s="1"/>
      <c r="K249" s="1"/>
      <c r="L249" s="1"/>
      <c r="M249" s="1"/>
    </row>
    <row r="250" spans="1:13" x14ac:dyDescent="0.25">
      <c r="A250" s="7" t="s">
        <v>28</v>
      </c>
      <c r="B250" s="7">
        <v>16.399999999999999</v>
      </c>
      <c r="C250" s="1">
        <f>17.1+6.2+1.1+0.5</f>
        <v>24.900000000000002</v>
      </c>
      <c r="D250" s="1">
        <f>14.8+4.8</f>
        <v>19.600000000000001</v>
      </c>
      <c r="E250" s="7">
        <v>0</v>
      </c>
      <c r="F250" s="7">
        <v>12.4</v>
      </c>
      <c r="G250" s="7">
        <v>22.6</v>
      </c>
      <c r="H250" s="7">
        <v>4.0999999999999996</v>
      </c>
      <c r="I250" s="14" t="s">
        <v>365</v>
      </c>
      <c r="J250" s="1"/>
      <c r="K250" s="1"/>
      <c r="L250" s="1"/>
      <c r="M250" s="1"/>
    </row>
    <row r="251" spans="1:13" x14ac:dyDescent="0.25">
      <c r="A251" s="7" t="s">
        <v>31</v>
      </c>
      <c r="B251" s="7">
        <v>35.840000000000003</v>
      </c>
      <c r="C251" s="1">
        <f>22.51+5.6+2.42</f>
        <v>30.53</v>
      </c>
      <c r="D251" s="1">
        <f>18+2.66</f>
        <v>20.66</v>
      </c>
      <c r="E251" s="7">
        <v>0</v>
      </c>
      <c r="F251" s="7">
        <v>1.81</v>
      </c>
      <c r="G251" s="7">
        <v>3.46</v>
      </c>
      <c r="H251" s="7">
        <v>7.7</v>
      </c>
      <c r="I251" s="14" t="s">
        <v>366</v>
      </c>
      <c r="J251" s="1"/>
      <c r="K251" s="1"/>
      <c r="L251" s="1"/>
      <c r="M251" s="1"/>
    </row>
    <row r="252" spans="1:13" x14ac:dyDescent="0.25">
      <c r="A252" s="7" t="s">
        <v>367</v>
      </c>
      <c r="B252" s="7">
        <v>27</v>
      </c>
      <c r="C252" s="1">
        <f>8.25+0.45</f>
        <v>8.6999999999999993</v>
      </c>
      <c r="D252" s="1">
        <v>23</v>
      </c>
      <c r="E252" s="7">
        <v>0</v>
      </c>
      <c r="F252" s="7">
        <f>14+11</f>
        <v>25</v>
      </c>
      <c r="G252" s="7">
        <v>5</v>
      </c>
      <c r="H252" s="7">
        <v>11.3</v>
      </c>
      <c r="I252" s="14" t="s">
        <v>368</v>
      </c>
      <c r="J252" s="1"/>
      <c r="K252" s="1"/>
      <c r="L252" s="1"/>
      <c r="M252" s="1"/>
    </row>
    <row r="253" spans="1:13" x14ac:dyDescent="0.25">
      <c r="A253" s="7" t="s">
        <v>369</v>
      </c>
      <c r="B253" s="7">
        <v>20.2</v>
      </c>
      <c r="C253" s="1">
        <f>2.9+5.9+1.6+0.9</f>
        <v>11.3</v>
      </c>
      <c r="D253" s="1">
        <v>18</v>
      </c>
      <c r="E253" s="7">
        <v>2.8</v>
      </c>
      <c r="F253" s="7">
        <v>17.100000000000001</v>
      </c>
      <c r="G253" s="7">
        <v>25.3</v>
      </c>
      <c r="H253" s="7">
        <v>5.3</v>
      </c>
      <c r="I253" s="14" t="s">
        <v>370</v>
      </c>
      <c r="J253" s="1"/>
      <c r="K253" s="1"/>
      <c r="L253" s="1"/>
      <c r="M253" s="1"/>
    </row>
    <row r="254" spans="1:13" x14ac:dyDescent="0.25">
      <c r="A254" s="7" t="s">
        <v>371</v>
      </c>
      <c r="B254" s="7">
        <v>37.06</v>
      </c>
      <c r="C254" s="1">
        <v>23.91</v>
      </c>
      <c r="D254" s="1">
        <v>9.42</v>
      </c>
      <c r="E254" s="7">
        <v>4.3499999999999996</v>
      </c>
      <c r="F254" s="7">
        <v>5.18</v>
      </c>
      <c r="G254" s="7">
        <v>15.94</v>
      </c>
      <c r="H254" s="7">
        <v>4.1399999999999997</v>
      </c>
      <c r="I254" s="14" t="s">
        <v>372</v>
      </c>
      <c r="J254" s="1"/>
      <c r="K254" s="1"/>
      <c r="L254" s="1"/>
      <c r="M254" s="1"/>
    </row>
    <row r="255" spans="1:13" x14ac:dyDescent="0.25">
      <c r="A255" s="8" t="s">
        <v>373</v>
      </c>
      <c r="B255" s="7">
        <v>16.53</v>
      </c>
      <c r="C255" s="1">
        <v>19.62</v>
      </c>
      <c r="D255" s="1">
        <v>23.8</v>
      </c>
      <c r="E255" s="7">
        <v>27.39</v>
      </c>
      <c r="F255" s="7">
        <v>1.89</v>
      </c>
      <c r="G255" s="7">
        <v>9.4600000000000009</v>
      </c>
      <c r="H255" s="7">
        <v>1.29</v>
      </c>
      <c r="I255" s="14" t="s">
        <v>374</v>
      </c>
      <c r="J255" s="1"/>
      <c r="K255" s="1"/>
      <c r="L255" s="1"/>
      <c r="M255" s="1"/>
    </row>
    <row r="256" spans="1:13" x14ac:dyDescent="0.25">
      <c r="A256" s="8" t="s">
        <v>375</v>
      </c>
      <c r="B256" s="7">
        <v>30.47</v>
      </c>
      <c r="C256" s="1">
        <v>26.17</v>
      </c>
      <c r="D256" s="1">
        <v>3.5</v>
      </c>
      <c r="E256" s="7">
        <v>1.9</v>
      </c>
      <c r="F256" s="7">
        <v>15.18</v>
      </c>
      <c r="G256" s="7">
        <v>15.58</v>
      </c>
      <c r="H256" s="7">
        <v>7.19</v>
      </c>
      <c r="I256" s="14" t="s">
        <v>376</v>
      </c>
      <c r="J256" s="1"/>
      <c r="K256" s="1"/>
      <c r="L256" s="1"/>
      <c r="M256" s="1"/>
    </row>
    <row r="257" spans="1:13" x14ac:dyDescent="0.25">
      <c r="A257" s="8" t="s">
        <v>377</v>
      </c>
      <c r="B257" s="7">
        <v>32.97</v>
      </c>
      <c r="C257" s="1">
        <v>28.05</v>
      </c>
      <c r="D257" s="1">
        <v>28.25</v>
      </c>
      <c r="E257" s="7">
        <v>0</v>
      </c>
      <c r="F257" s="7">
        <v>2.82</v>
      </c>
      <c r="G257" s="7">
        <v>2.88</v>
      </c>
      <c r="H257" s="7">
        <v>5.04</v>
      </c>
      <c r="I257" s="14" t="s">
        <v>378</v>
      </c>
      <c r="J257" s="1"/>
      <c r="K257" s="1"/>
      <c r="L257" s="1"/>
      <c r="M257" s="1"/>
    </row>
    <row r="258" spans="1:13" x14ac:dyDescent="0.25">
      <c r="A258" s="8" t="s">
        <v>379</v>
      </c>
      <c r="B258" s="7">
        <v>33.03</v>
      </c>
      <c r="C258" s="1">
        <v>22.88</v>
      </c>
      <c r="D258" s="1">
        <v>13.75</v>
      </c>
      <c r="E258" s="7">
        <v>0</v>
      </c>
      <c r="F258" s="7">
        <v>19.93</v>
      </c>
      <c r="G258" s="7">
        <v>4.6100000000000003</v>
      </c>
      <c r="H258" s="7">
        <v>5.81</v>
      </c>
      <c r="I258" s="14" t="s">
        <v>380</v>
      </c>
      <c r="J258" s="14" t="s">
        <v>381</v>
      </c>
      <c r="K258" s="1"/>
      <c r="L258" s="1"/>
      <c r="M258" s="1"/>
    </row>
    <row r="259" spans="1:13" x14ac:dyDescent="0.25">
      <c r="A259" s="8" t="s">
        <v>382</v>
      </c>
      <c r="B259" s="7">
        <v>35.299999999999997</v>
      </c>
      <c r="C259" s="1">
        <v>8.6999999999999993</v>
      </c>
      <c r="D259" s="1">
        <f>4+25.9</f>
        <v>29.9</v>
      </c>
      <c r="E259" s="7">
        <v>0</v>
      </c>
      <c r="F259" s="7">
        <v>16.100000000000001</v>
      </c>
      <c r="G259" s="7">
        <v>6.4</v>
      </c>
      <c r="H259" s="7">
        <v>3.6</v>
      </c>
      <c r="I259" s="14" t="s">
        <v>388</v>
      </c>
      <c r="J259" s="1"/>
      <c r="K259" s="1"/>
      <c r="L259" s="1"/>
      <c r="M259" s="1"/>
    </row>
    <row r="260" spans="1:13" x14ac:dyDescent="0.25">
      <c r="A260" s="7" t="s">
        <v>383</v>
      </c>
      <c r="B260" s="7">
        <v>30.47</v>
      </c>
      <c r="C260" s="1">
        <v>8.7899999999999991</v>
      </c>
      <c r="D260" s="1">
        <v>29.67</v>
      </c>
      <c r="E260" s="7">
        <v>0</v>
      </c>
      <c r="F260" s="7">
        <v>17.38</v>
      </c>
      <c r="G260" s="7">
        <v>10.99</v>
      </c>
      <c r="H260" s="7">
        <v>2.7</v>
      </c>
      <c r="I260" s="14" t="s">
        <v>388</v>
      </c>
      <c r="J260" s="1"/>
      <c r="K260" s="1"/>
      <c r="L260" s="1"/>
      <c r="M260" s="1"/>
    </row>
    <row r="261" spans="1:13" x14ac:dyDescent="0.25">
      <c r="A261" s="7" t="s">
        <v>384</v>
      </c>
      <c r="B261" s="7">
        <v>29.37</v>
      </c>
      <c r="C261" s="1">
        <v>9.59</v>
      </c>
      <c r="D261" s="1">
        <v>23.28</v>
      </c>
      <c r="E261" s="7">
        <v>0</v>
      </c>
      <c r="F261" s="7">
        <v>28.07</v>
      </c>
      <c r="G261" s="7">
        <v>8.69</v>
      </c>
      <c r="H261" s="7">
        <v>1</v>
      </c>
      <c r="I261" s="14" t="s">
        <v>388</v>
      </c>
      <c r="J261" s="1"/>
      <c r="K261" s="1"/>
      <c r="L261" s="1"/>
      <c r="M261" s="1"/>
    </row>
    <row r="262" spans="1:13" x14ac:dyDescent="0.25">
      <c r="A262" s="7" t="s">
        <v>385</v>
      </c>
      <c r="B262" s="7">
        <v>31.24</v>
      </c>
      <c r="C262" s="1">
        <v>6.29</v>
      </c>
      <c r="D262" s="1">
        <v>29.74</v>
      </c>
      <c r="E262" s="7">
        <v>0</v>
      </c>
      <c r="F262" s="7">
        <v>22.26</v>
      </c>
      <c r="G262" s="7">
        <v>8.3800000000000008</v>
      </c>
      <c r="H262" s="7">
        <v>2.1</v>
      </c>
      <c r="I262" s="14" t="s">
        <v>388</v>
      </c>
      <c r="J262" s="1"/>
      <c r="K262" s="1"/>
      <c r="L262" s="1"/>
      <c r="M262" s="1"/>
    </row>
    <row r="263" spans="1:13" x14ac:dyDescent="0.25">
      <c r="A263" s="7" t="s">
        <v>386</v>
      </c>
      <c r="B263" s="7">
        <v>34.42</v>
      </c>
      <c r="C263" s="1">
        <v>10.16</v>
      </c>
      <c r="D263" s="1">
        <v>18.93</v>
      </c>
      <c r="E263" s="7">
        <v>0</v>
      </c>
      <c r="F263" s="7">
        <v>13.02</v>
      </c>
      <c r="G263" s="7">
        <v>16.86</v>
      </c>
      <c r="H263" s="7">
        <v>6.61</v>
      </c>
      <c r="I263" s="14" t="s">
        <v>388</v>
      </c>
      <c r="J263" s="1"/>
      <c r="K263" s="1"/>
      <c r="L263" s="1"/>
      <c r="M263" s="1"/>
    </row>
    <row r="264" spans="1:13" x14ac:dyDescent="0.25">
      <c r="A264" s="7" t="s">
        <v>387</v>
      </c>
      <c r="B264" s="7">
        <v>28.9</v>
      </c>
      <c r="C264" s="1">
        <v>7.1</v>
      </c>
      <c r="D264" s="1">
        <f>1.2+27</f>
        <v>28.2</v>
      </c>
      <c r="E264" s="7">
        <v>0</v>
      </c>
      <c r="F264" s="7">
        <v>18.7</v>
      </c>
      <c r="G264" s="7">
        <v>13.2</v>
      </c>
      <c r="H264" s="7">
        <v>3.9</v>
      </c>
      <c r="I264" s="14" t="s">
        <v>388</v>
      </c>
      <c r="J264" s="1"/>
      <c r="K264" s="1"/>
      <c r="L264" s="1"/>
      <c r="M264" s="1"/>
    </row>
    <row r="265" spans="1:13" x14ac:dyDescent="0.25">
      <c r="A265" s="7" t="s">
        <v>44</v>
      </c>
      <c r="B265" s="7">
        <v>39.5</v>
      </c>
      <c r="C265" s="1">
        <f>21.9+3.4+1.8+0.7</f>
        <v>27.799999999999997</v>
      </c>
      <c r="D265" s="1">
        <v>25.1</v>
      </c>
      <c r="E265" s="7">
        <v>0</v>
      </c>
      <c r="F265" s="7">
        <f>4.6+0.7</f>
        <v>5.3</v>
      </c>
      <c r="G265" s="7">
        <v>0.1</v>
      </c>
      <c r="H265" s="7">
        <v>2.2000000000000002</v>
      </c>
      <c r="I265" s="14" t="s">
        <v>389</v>
      </c>
      <c r="J265" s="1"/>
      <c r="K265" s="1"/>
      <c r="L265" s="1"/>
      <c r="M265" s="1"/>
    </row>
    <row r="266" spans="1:13" x14ac:dyDescent="0.25">
      <c r="A266" s="7" t="s">
        <v>27</v>
      </c>
      <c r="B266" s="7">
        <v>37.659999999999997</v>
      </c>
      <c r="C266" s="1">
        <v>21.7</v>
      </c>
      <c r="D266" s="1">
        <v>17.149999999999999</v>
      </c>
      <c r="E266" s="7">
        <v>0</v>
      </c>
      <c r="F266" s="7">
        <v>19.72</v>
      </c>
      <c r="G266" s="7">
        <v>2.78</v>
      </c>
      <c r="H266" s="7">
        <v>0.99</v>
      </c>
      <c r="I266" s="14" t="s">
        <v>390</v>
      </c>
      <c r="J266" s="1"/>
      <c r="K266" s="1"/>
      <c r="L266" s="1"/>
      <c r="M266" s="1"/>
    </row>
    <row r="267" spans="1:13" x14ac:dyDescent="0.25">
      <c r="A267" s="7" t="s">
        <v>118</v>
      </c>
      <c r="B267" s="7">
        <v>26.13</v>
      </c>
      <c r="C267" s="1">
        <v>48.05</v>
      </c>
      <c r="D267" s="1">
        <v>0.82</v>
      </c>
      <c r="E267" s="7">
        <v>0</v>
      </c>
      <c r="F267" s="7">
        <v>4.6100000000000003</v>
      </c>
      <c r="G267" s="7">
        <v>19.77</v>
      </c>
      <c r="H267" s="7">
        <v>0.61</v>
      </c>
      <c r="I267" s="14" t="s">
        <v>391</v>
      </c>
      <c r="J267" s="1"/>
      <c r="K267" s="1"/>
      <c r="L267" s="1"/>
      <c r="M267" s="1"/>
    </row>
    <row r="268" spans="1:13" x14ac:dyDescent="0.25">
      <c r="A268" s="7" t="s">
        <v>392</v>
      </c>
      <c r="B268" s="7">
        <v>39.28</v>
      </c>
      <c r="C268" s="1">
        <v>18.39</v>
      </c>
      <c r="D268" s="1">
        <v>19.649999999999999</v>
      </c>
      <c r="E268" s="7">
        <v>0</v>
      </c>
      <c r="F268" s="7">
        <v>12.34</v>
      </c>
      <c r="G268" s="7">
        <v>4.6100000000000003</v>
      </c>
      <c r="H268" s="7">
        <v>5.73</v>
      </c>
      <c r="I268" s="14" t="s">
        <v>393</v>
      </c>
      <c r="J268" s="1"/>
      <c r="K268" s="1"/>
      <c r="L268" s="1"/>
      <c r="M268" s="1"/>
    </row>
    <row r="269" spans="1:13" x14ac:dyDescent="0.25">
      <c r="A269" s="7" t="s">
        <v>394</v>
      </c>
      <c r="B269" s="7">
        <v>26.71</v>
      </c>
      <c r="C269" s="1">
        <v>23.87</v>
      </c>
      <c r="D269" s="1">
        <v>15.07</v>
      </c>
      <c r="E269" s="7">
        <v>0</v>
      </c>
      <c r="F269" s="7">
        <v>22.8</v>
      </c>
      <c r="G269" s="7">
        <v>6.36</v>
      </c>
      <c r="H269" s="7">
        <v>5.19</v>
      </c>
      <c r="I269" s="14" t="s">
        <v>396</v>
      </c>
      <c r="J269" s="1"/>
      <c r="K269" s="1"/>
      <c r="L269" s="1"/>
      <c r="M269" s="1"/>
    </row>
    <row r="270" spans="1:13" x14ac:dyDescent="0.25">
      <c r="A270" s="7" t="s">
        <v>395</v>
      </c>
      <c r="B270" s="7">
        <v>29.64</v>
      </c>
      <c r="C270" s="1">
        <v>23.95</v>
      </c>
      <c r="D270" s="1">
        <v>17.079999999999998</v>
      </c>
      <c r="E270" s="7">
        <v>0</v>
      </c>
      <c r="F270" s="7">
        <v>17.86</v>
      </c>
      <c r="G270" s="7">
        <v>6.28</v>
      </c>
      <c r="H270" s="7">
        <v>5.2</v>
      </c>
      <c r="I270" s="14" t="s">
        <v>396</v>
      </c>
      <c r="J270" s="1"/>
      <c r="K270" s="1"/>
      <c r="L270" s="1"/>
      <c r="M270" s="1"/>
    </row>
    <row r="271" spans="1:13" x14ac:dyDescent="0.25">
      <c r="A271" s="7" t="s">
        <v>47</v>
      </c>
      <c r="B271" s="7">
        <v>38.49</v>
      </c>
      <c r="C271" s="1">
        <v>26.2</v>
      </c>
      <c r="D271" s="1">
        <v>18.899999999999999</v>
      </c>
      <c r="E271" s="7">
        <v>0</v>
      </c>
      <c r="F271" s="7">
        <v>11.5</v>
      </c>
      <c r="G271" s="7">
        <v>3.67</v>
      </c>
      <c r="H271" s="7">
        <v>1.24</v>
      </c>
      <c r="I271" s="14" t="s">
        <v>397</v>
      </c>
      <c r="J271" s="1"/>
      <c r="K271" s="1"/>
      <c r="L271" s="1"/>
      <c r="M271" s="1"/>
    </row>
    <row r="272" spans="1:13" x14ac:dyDescent="0.25">
      <c r="A272" s="7" t="s">
        <v>398</v>
      </c>
      <c r="B272" s="7">
        <v>38.74</v>
      </c>
      <c r="C272" s="1">
        <v>24.16</v>
      </c>
      <c r="D272" s="1">
        <v>26.3</v>
      </c>
      <c r="E272" s="7">
        <v>0</v>
      </c>
      <c r="F272" s="7">
        <v>5.2</v>
      </c>
      <c r="G272" s="7">
        <v>3.36</v>
      </c>
      <c r="H272" s="7">
        <v>2.2400000000000002</v>
      </c>
      <c r="I272" s="14" t="s">
        <v>399</v>
      </c>
      <c r="J272" s="1"/>
      <c r="K272" s="1"/>
      <c r="L272" s="1"/>
      <c r="M272" s="1"/>
    </row>
    <row r="273" spans="1:13" x14ac:dyDescent="0.25">
      <c r="A273" s="7" t="s">
        <v>401</v>
      </c>
      <c r="B273" s="7">
        <v>32.340000000000003</v>
      </c>
      <c r="C273" s="1">
        <v>16.87</v>
      </c>
      <c r="D273" s="1">
        <v>18.36</v>
      </c>
      <c r="E273" s="7">
        <v>0</v>
      </c>
      <c r="F273" s="7">
        <v>23.38</v>
      </c>
      <c r="G273" s="7">
        <v>2.39</v>
      </c>
      <c r="H273" s="7">
        <v>6.65</v>
      </c>
      <c r="I273" s="14" t="s">
        <v>400</v>
      </c>
      <c r="J273" s="1"/>
      <c r="K273" s="1"/>
      <c r="L273" s="1"/>
      <c r="M273" s="1"/>
    </row>
    <row r="274" spans="1:13" x14ac:dyDescent="0.25">
      <c r="A274" s="7" t="s">
        <v>30</v>
      </c>
      <c r="B274" s="7">
        <v>33.89</v>
      </c>
      <c r="C274" s="1">
        <v>22.46</v>
      </c>
      <c r="D274" s="1">
        <v>15.23</v>
      </c>
      <c r="E274" s="7">
        <v>0</v>
      </c>
      <c r="F274" s="7">
        <v>13.19</v>
      </c>
      <c r="G274" s="7">
        <v>4.09</v>
      </c>
      <c r="H274" s="7">
        <v>11.15</v>
      </c>
      <c r="I274" s="14" t="s">
        <v>403</v>
      </c>
      <c r="J274" s="1"/>
      <c r="K274" s="1"/>
      <c r="L274" s="1"/>
      <c r="M274" s="1"/>
    </row>
    <row r="275" spans="1:13" x14ac:dyDescent="0.25">
      <c r="A275" s="7" t="s">
        <v>404</v>
      </c>
      <c r="B275" s="7">
        <v>60.2</v>
      </c>
      <c r="C275" s="1">
        <f>8.6+4</f>
        <v>12.6</v>
      </c>
      <c r="D275" s="1">
        <v>4.5999999999999996</v>
      </c>
      <c r="E275" s="7">
        <v>0</v>
      </c>
      <c r="F275" s="7">
        <v>9.9</v>
      </c>
      <c r="G275" s="7">
        <v>10.8</v>
      </c>
      <c r="H275" s="7">
        <v>1.4</v>
      </c>
      <c r="I275" s="14" t="s">
        <v>406</v>
      </c>
      <c r="J275" s="1"/>
      <c r="K275" s="1"/>
      <c r="L275" s="1"/>
      <c r="M275" s="1"/>
    </row>
    <row r="276" spans="1:13" x14ac:dyDescent="0.25">
      <c r="A276" s="7" t="s">
        <v>405</v>
      </c>
      <c r="B276" s="7">
        <v>57.69</v>
      </c>
      <c r="C276" s="1">
        <v>5.67</v>
      </c>
      <c r="D276" s="1">
        <v>4.55</v>
      </c>
      <c r="E276" s="7">
        <v>0</v>
      </c>
      <c r="F276" s="7">
        <v>12.96</v>
      </c>
      <c r="G276" s="7">
        <v>16.399999999999999</v>
      </c>
      <c r="H276" s="7">
        <v>2.73</v>
      </c>
      <c r="I276" s="14" t="s">
        <v>406</v>
      </c>
      <c r="J276" s="1"/>
      <c r="K276" s="1"/>
      <c r="L276" s="1"/>
      <c r="M276" s="1"/>
    </row>
    <row r="277" spans="1:13" x14ac:dyDescent="0.25">
      <c r="A277" s="7" t="s">
        <v>377</v>
      </c>
      <c r="B277" s="7">
        <v>33.68</v>
      </c>
      <c r="C277" s="1">
        <v>18.79</v>
      </c>
      <c r="D277" s="1">
        <v>14.89</v>
      </c>
      <c r="E277" s="7">
        <v>0</v>
      </c>
      <c r="F277" s="7">
        <v>22.79</v>
      </c>
      <c r="G277" s="7">
        <v>1.64</v>
      </c>
      <c r="H277" s="7">
        <v>8.2100000000000009</v>
      </c>
      <c r="I277" s="14" t="s">
        <v>407</v>
      </c>
      <c r="J277" s="1"/>
      <c r="K277" s="1"/>
      <c r="L277" s="1"/>
      <c r="M277" s="1"/>
    </row>
    <row r="278" spans="1:13" x14ac:dyDescent="0.25">
      <c r="A278" s="7" t="s">
        <v>408</v>
      </c>
      <c r="B278" s="7">
        <v>66.63</v>
      </c>
      <c r="C278" s="1">
        <v>17.45</v>
      </c>
      <c r="D278" s="1">
        <v>0.71</v>
      </c>
      <c r="E278" s="7">
        <v>0</v>
      </c>
      <c r="F278" s="7">
        <v>9.2899999999999991</v>
      </c>
      <c r="G278" s="7">
        <v>0</v>
      </c>
      <c r="H278" s="7">
        <v>5.92</v>
      </c>
      <c r="I278" s="14" t="s">
        <v>409</v>
      </c>
      <c r="J278" s="1"/>
      <c r="K278" s="1"/>
      <c r="L278" s="1"/>
      <c r="M278" s="1"/>
    </row>
    <row r="279" spans="1:13" x14ac:dyDescent="0.25">
      <c r="A279" s="7" t="s">
        <v>326</v>
      </c>
      <c r="B279" s="7">
        <v>40.54</v>
      </c>
      <c r="C279" s="1">
        <v>14.81</v>
      </c>
      <c r="D279" s="1">
        <v>31.73</v>
      </c>
      <c r="E279" s="7">
        <v>0</v>
      </c>
      <c r="F279" s="7">
        <v>12.41</v>
      </c>
      <c r="G279" s="7">
        <v>0</v>
      </c>
      <c r="H279" s="7">
        <v>0.5</v>
      </c>
      <c r="I279" s="14" t="s">
        <v>410</v>
      </c>
      <c r="J279" s="1"/>
      <c r="K279" s="1"/>
      <c r="L279" s="1"/>
      <c r="M279" s="1"/>
    </row>
    <row r="280" spans="1:13" x14ac:dyDescent="0.25">
      <c r="A280" s="7" t="s">
        <v>411</v>
      </c>
      <c r="B280" s="7">
        <v>14.4</v>
      </c>
      <c r="C280" s="1">
        <v>10.6</v>
      </c>
      <c r="D280" s="1">
        <v>50.6</v>
      </c>
      <c r="E280" s="7">
        <v>0</v>
      </c>
      <c r="F280" s="7">
        <v>18.329999999999998</v>
      </c>
      <c r="G280" s="7">
        <v>3.81</v>
      </c>
      <c r="H280" s="7">
        <v>2.2599999999999998</v>
      </c>
      <c r="I280" s="14" t="s">
        <v>412</v>
      </c>
      <c r="J280" s="1"/>
      <c r="K280" s="1"/>
      <c r="L280" s="1"/>
      <c r="M280" s="1"/>
    </row>
    <row r="281" spans="1:13" x14ac:dyDescent="0.25">
      <c r="A281" s="7" t="s">
        <v>413</v>
      </c>
      <c r="B281" s="7">
        <v>34.85</v>
      </c>
      <c r="C281" s="1">
        <v>25.94</v>
      </c>
      <c r="D281" s="1">
        <v>16.440000000000001</v>
      </c>
      <c r="E281" s="7">
        <v>1.68</v>
      </c>
      <c r="F281" s="7">
        <v>7.43</v>
      </c>
      <c r="G281" s="7">
        <v>10.4</v>
      </c>
      <c r="H281" s="7">
        <v>3.27</v>
      </c>
      <c r="I281" s="14" t="s">
        <v>415</v>
      </c>
      <c r="J281" s="1"/>
      <c r="K281" s="1"/>
      <c r="L281" s="1"/>
      <c r="M281" s="1"/>
    </row>
    <row r="282" spans="1:13" x14ac:dyDescent="0.25">
      <c r="A282" s="7" t="s">
        <v>34</v>
      </c>
      <c r="B282" s="7">
        <v>44.47</v>
      </c>
      <c r="C282" s="1">
        <v>19.07</v>
      </c>
      <c r="D282" s="1">
        <v>16.899999999999999</v>
      </c>
      <c r="E282" s="7">
        <v>5.93</v>
      </c>
      <c r="F282" s="7">
        <v>3.06</v>
      </c>
      <c r="G282" s="7">
        <v>7.21</v>
      </c>
      <c r="H282" s="7">
        <v>3.36</v>
      </c>
      <c r="I282" s="14" t="s">
        <v>415</v>
      </c>
      <c r="J282" s="14" t="s">
        <v>416</v>
      </c>
      <c r="K282" s="1"/>
      <c r="L282" s="1"/>
      <c r="M282" s="1"/>
    </row>
    <row r="283" spans="1:13" x14ac:dyDescent="0.25">
      <c r="A283" s="7" t="s">
        <v>414</v>
      </c>
      <c r="B283" s="7">
        <v>41.79</v>
      </c>
      <c r="C283" s="1">
        <v>13.73</v>
      </c>
      <c r="D283" s="1">
        <v>14.23</v>
      </c>
      <c r="E283" s="7">
        <v>5.57</v>
      </c>
      <c r="F283" s="7">
        <v>1.69</v>
      </c>
      <c r="G283" s="7">
        <v>18.41</v>
      </c>
      <c r="H283" s="7">
        <v>4.58</v>
      </c>
      <c r="I283" s="14" t="s">
        <v>415</v>
      </c>
      <c r="J283" s="1"/>
      <c r="K283" s="1"/>
      <c r="L283" s="1"/>
      <c r="M283" s="1"/>
    </row>
    <row r="284" spans="1:13" x14ac:dyDescent="0.25">
      <c r="A284" s="7" t="s">
        <v>126</v>
      </c>
      <c r="B284" s="7">
        <v>34.340000000000003</v>
      </c>
      <c r="C284" s="1">
        <v>23.29</v>
      </c>
      <c r="D284" s="1">
        <v>24.2</v>
      </c>
      <c r="E284" s="7">
        <v>0</v>
      </c>
      <c r="F284" s="7">
        <v>8.35</v>
      </c>
      <c r="G284" s="7">
        <v>2.69</v>
      </c>
      <c r="H284" s="7">
        <v>7.13</v>
      </c>
      <c r="I284" s="14" t="s">
        <v>417</v>
      </c>
      <c r="J284" s="1"/>
      <c r="K284" s="1"/>
      <c r="L284" s="1"/>
      <c r="M284" s="1"/>
    </row>
    <row r="285" spans="1:13" x14ac:dyDescent="0.25">
      <c r="A285" s="7" t="s">
        <v>418</v>
      </c>
      <c r="B285" s="7">
        <v>44.2</v>
      </c>
      <c r="C285" s="1">
        <v>25.13</v>
      </c>
      <c r="D285" s="1">
        <v>22.03</v>
      </c>
      <c r="E285" s="7">
        <v>0</v>
      </c>
      <c r="F285" s="7">
        <v>4.87</v>
      </c>
      <c r="G285" s="7">
        <v>1.71</v>
      </c>
      <c r="H285" s="7">
        <v>2.06</v>
      </c>
      <c r="I285" s="14" t="s">
        <v>419</v>
      </c>
      <c r="J285" s="1"/>
      <c r="K285" s="1"/>
      <c r="L285" s="1"/>
      <c r="M285" s="1"/>
    </row>
    <row r="286" spans="1:13" x14ac:dyDescent="0.25">
      <c r="A286" s="7" t="s">
        <v>421</v>
      </c>
      <c r="B286" s="7">
        <v>46</v>
      </c>
      <c r="C286" s="1">
        <f>22.3+1.2+0.3+0.2</f>
        <v>24</v>
      </c>
      <c r="D286" s="1">
        <v>24.9</v>
      </c>
      <c r="E286" s="7">
        <v>0</v>
      </c>
      <c r="F286" s="7">
        <v>0.46</v>
      </c>
      <c r="G286" s="7">
        <f>0.454*6.25</f>
        <v>2.8374999999999999</v>
      </c>
      <c r="H286" s="7">
        <v>1.8</v>
      </c>
      <c r="I286" s="14" t="s">
        <v>420</v>
      </c>
      <c r="J286" s="1"/>
      <c r="K286" s="1"/>
      <c r="L286" s="1"/>
      <c r="M286" s="1"/>
    </row>
    <row r="287" spans="1:13" x14ac:dyDescent="0.25">
      <c r="A287" s="7" t="s">
        <v>44</v>
      </c>
      <c r="B287" s="7">
        <v>43.49</v>
      </c>
      <c r="C287" s="1">
        <f>22.68+2.69+1.54</f>
        <v>26.91</v>
      </c>
      <c r="D287" s="1">
        <f>20.75+1.9</f>
        <v>22.65</v>
      </c>
      <c r="E287" s="7">
        <v>0</v>
      </c>
      <c r="F287" s="7">
        <v>4.09</v>
      </c>
      <c r="G287" s="7">
        <v>1.45</v>
      </c>
      <c r="H287" s="7">
        <v>1.41</v>
      </c>
      <c r="I287" s="14" t="s">
        <v>423</v>
      </c>
      <c r="J287" s="1"/>
      <c r="K287" s="1"/>
      <c r="L287" s="1"/>
      <c r="M287" s="1"/>
    </row>
    <row r="288" spans="1:13" x14ac:dyDescent="0.25">
      <c r="A288" s="7" t="s">
        <v>422</v>
      </c>
      <c r="B288" s="7">
        <v>37.76</v>
      </c>
      <c r="C288" s="1">
        <f>23.55+4.48+0.19</f>
        <v>28.220000000000002</v>
      </c>
      <c r="D288" s="1">
        <f>21.44+2.95</f>
        <v>24.39</v>
      </c>
      <c r="E288" s="7">
        <v>0</v>
      </c>
      <c r="F288" s="7">
        <v>9.35</v>
      </c>
      <c r="G288" s="7">
        <v>0</v>
      </c>
      <c r="H288" s="7">
        <v>0.28000000000000003</v>
      </c>
      <c r="I288" s="14" t="s">
        <v>423</v>
      </c>
      <c r="J288" s="1"/>
      <c r="K288" s="1"/>
      <c r="L288" s="1"/>
      <c r="M288" s="1"/>
    </row>
    <row r="289" spans="1:13" x14ac:dyDescent="0.25">
      <c r="A289" s="7" t="s">
        <v>424</v>
      </c>
      <c r="B289" s="7">
        <v>60.34</v>
      </c>
      <c r="C289" s="1">
        <v>11.52</v>
      </c>
      <c r="D289" s="1">
        <v>7.01</v>
      </c>
      <c r="E289" s="7">
        <v>0</v>
      </c>
      <c r="F289" s="7">
        <v>2.98</v>
      </c>
      <c r="G289" s="7">
        <v>16.25</v>
      </c>
      <c r="H289" s="7">
        <v>1.91</v>
      </c>
      <c r="I289" s="14" t="s">
        <v>426</v>
      </c>
      <c r="J289" s="1"/>
      <c r="K289" s="1"/>
      <c r="L289" s="1"/>
      <c r="M289" s="1"/>
    </row>
    <row r="290" spans="1:13" x14ac:dyDescent="0.25">
      <c r="A290" s="7" t="s">
        <v>425</v>
      </c>
      <c r="B290" s="7">
        <v>58.09</v>
      </c>
      <c r="C290" s="1">
        <v>10.3</v>
      </c>
      <c r="D290" s="1">
        <v>10.220000000000001</v>
      </c>
      <c r="E290" s="7">
        <v>0</v>
      </c>
      <c r="F290" s="7">
        <v>3.55</v>
      </c>
      <c r="G290" s="7">
        <v>16.440000000000001</v>
      </c>
      <c r="H290" s="7">
        <v>1.41</v>
      </c>
      <c r="I290" s="14" t="s">
        <v>426</v>
      </c>
      <c r="J290" s="1"/>
      <c r="K290" s="1"/>
      <c r="L290" s="1"/>
      <c r="M290" s="1"/>
    </row>
    <row r="291" spans="1:13" x14ac:dyDescent="0.25">
      <c r="A291" s="7" t="s">
        <v>30</v>
      </c>
      <c r="B291" s="7">
        <v>36.1</v>
      </c>
      <c r="C291" s="1">
        <f>21.4+3.5+1.8+2.5+3.2</f>
        <v>32.4</v>
      </c>
      <c r="D291" s="1">
        <v>17.2</v>
      </c>
      <c r="E291" s="7">
        <v>0</v>
      </c>
      <c r="F291" s="7">
        <v>3.2</v>
      </c>
      <c r="G291" s="7">
        <v>4</v>
      </c>
      <c r="H291" s="7">
        <v>7.1</v>
      </c>
      <c r="I291" s="14" t="s">
        <v>427</v>
      </c>
      <c r="J291" s="1"/>
      <c r="K291" s="1"/>
      <c r="L291" s="1"/>
      <c r="M291" s="1"/>
    </row>
    <row r="292" spans="1:13" x14ac:dyDescent="0.25">
      <c r="A292" s="7" t="s">
        <v>432</v>
      </c>
      <c r="B292" s="7">
        <v>27.77</v>
      </c>
      <c r="C292" s="1">
        <v>29.08</v>
      </c>
      <c r="D292" s="1">
        <v>19.79</v>
      </c>
      <c r="E292" s="7">
        <v>0</v>
      </c>
      <c r="F292" s="7">
        <v>16.87</v>
      </c>
      <c r="G292" s="7">
        <v>3.33</v>
      </c>
      <c r="H292" s="7">
        <v>3.16</v>
      </c>
      <c r="I292" s="14" t="s">
        <v>428</v>
      </c>
      <c r="J292" s="1"/>
      <c r="K292" s="1"/>
      <c r="L292" s="1"/>
      <c r="M292" s="1"/>
    </row>
    <row r="293" spans="1:13" x14ac:dyDescent="0.25">
      <c r="A293" s="7" t="s">
        <v>430</v>
      </c>
      <c r="B293" s="7">
        <v>40.700000000000003</v>
      </c>
      <c r="C293" s="1">
        <v>23.23</v>
      </c>
      <c r="D293" s="1">
        <v>33.92</v>
      </c>
      <c r="E293" s="7">
        <v>0</v>
      </c>
      <c r="F293" s="7">
        <v>1.54</v>
      </c>
      <c r="G293" s="7">
        <v>0.31</v>
      </c>
      <c r="H293" s="7">
        <v>0.31</v>
      </c>
      <c r="I293" s="14" t="s">
        <v>429</v>
      </c>
      <c r="J293" s="1"/>
      <c r="K293" s="1"/>
      <c r="L293" s="1"/>
      <c r="M293" s="1"/>
    </row>
    <row r="294" spans="1:13" x14ac:dyDescent="0.25">
      <c r="A294" s="7" t="s">
        <v>431</v>
      </c>
      <c r="B294" s="7">
        <v>31.97</v>
      </c>
      <c r="C294" s="1">
        <v>27.25</v>
      </c>
      <c r="D294" s="1">
        <v>30.53</v>
      </c>
      <c r="E294" s="7">
        <v>0</v>
      </c>
      <c r="F294" s="7">
        <v>4.92</v>
      </c>
      <c r="G294" s="7">
        <v>2.66</v>
      </c>
      <c r="H294" s="7">
        <v>2.66</v>
      </c>
      <c r="I294" s="14" t="s">
        <v>429</v>
      </c>
      <c r="J294" s="1"/>
      <c r="K294" s="1"/>
      <c r="L294" s="1"/>
      <c r="M294" s="1"/>
    </row>
    <row r="295" spans="1:13" x14ac:dyDescent="0.25">
      <c r="A295" s="7" t="s">
        <v>433</v>
      </c>
      <c r="B295" s="7">
        <v>35.880000000000003</v>
      </c>
      <c r="C295" s="1">
        <v>30.23</v>
      </c>
      <c r="D295" s="1">
        <v>21.41</v>
      </c>
      <c r="E295" s="7">
        <v>0</v>
      </c>
      <c r="F295" s="7">
        <v>3.17</v>
      </c>
      <c r="G295" s="7">
        <v>3.96</v>
      </c>
      <c r="H295" s="7">
        <v>5.35</v>
      </c>
      <c r="I295" s="14" t="s">
        <v>429</v>
      </c>
      <c r="J295" s="14" t="s">
        <v>434</v>
      </c>
      <c r="K295" s="1"/>
      <c r="L295" s="1"/>
      <c r="M295" s="1"/>
    </row>
    <row r="296" spans="1:13" x14ac:dyDescent="0.25">
      <c r="A296" s="7" t="s">
        <v>30</v>
      </c>
      <c r="B296" s="7">
        <v>35.04</v>
      </c>
      <c r="C296" s="1">
        <v>28.46</v>
      </c>
      <c r="D296" s="1">
        <v>18.010000000000002</v>
      </c>
      <c r="E296" s="7">
        <v>0</v>
      </c>
      <c r="F296" s="7">
        <v>10.65</v>
      </c>
      <c r="G296" s="7">
        <v>2.0299999999999998</v>
      </c>
      <c r="H296" s="7">
        <v>5.81</v>
      </c>
      <c r="I296" s="14" t="s">
        <v>435</v>
      </c>
      <c r="J296" s="1"/>
      <c r="K296" s="1"/>
      <c r="L296" s="1"/>
      <c r="M296" s="1"/>
    </row>
    <row r="297" spans="1:13" x14ac:dyDescent="0.25">
      <c r="A297" s="7" t="s">
        <v>30</v>
      </c>
      <c r="B297" s="7">
        <v>34.4</v>
      </c>
      <c r="C297" s="1">
        <f>22.4+4.2+0.61+1.4+3.8</f>
        <v>32.409999999999997</v>
      </c>
      <c r="D297" s="1">
        <v>11</v>
      </c>
      <c r="E297" s="7">
        <v>0</v>
      </c>
      <c r="F297" s="7">
        <v>13.79</v>
      </c>
      <c r="G297" s="7">
        <v>2.2999999999999998</v>
      </c>
      <c r="H297" s="7">
        <v>6.1</v>
      </c>
      <c r="I297" s="14" t="s">
        <v>436</v>
      </c>
      <c r="J297" s="1"/>
      <c r="K297" s="1"/>
      <c r="L297" s="1"/>
      <c r="M297" s="1"/>
    </row>
    <row r="298" spans="1:13" x14ac:dyDescent="0.25">
      <c r="A298" s="7" t="s">
        <v>377</v>
      </c>
      <c r="B298" s="7">
        <v>38.49</v>
      </c>
      <c r="C298" s="1">
        <v>19.760000000000002</v>
      </c>
      <c r="D298" s="1">
        <v>26.88</v>
      </c>
      <c r="E298" s="7">
        <v>0</v>
      </c>
      <c r="F298" s="7">
        <v>5.8</v>
      </c>
      <c r="G298" s="7">
        <v>1.63</v>
      </c>
      <c r="H298" s="7">
        <v>7.43</v>
      </c>
      <c r="I298" s="14" t="s">
        <v>437</v>
      </c>
      <c r="J298" s="1"/>
      <c r="K298" s="1"/>
      <c r="L298" s="1"/>
      <c r="M298" s="1"/>
    </row>
    <row r="299" spans="1:13" x14ac:dyDescent="0.25">
      <c r="A299" s="7" t="s">
        <v>27</v>
      </c>
      <c r="B299" s="7">
        <v>38.119999999999997</v>
      </c>
      <c r="C299" s="1">
        <v>26.16</v>
      </c>
      <c r="D299" s="1">
        <v>19.11</v>
      </c>
      <c r="E299" s="7">
        <v>0</v>
      </c>
      <c r="F299" s="7">
        <v>11.18</v>
      </c>
      <c r="G299" s="7">
        <v>2.83</v>
      </c>
      <c r="H299" s="7">
        <v>2.6</v>
      </c>
      <c r="I299" s="14" t="s">
        <v>438</v>
      </c>
      <c r="J299" s="1"/>
      <c r="K299" s="1"/>
      <c r="L299" s="1"/>
      <c r="M299" s="1"/>
    </row>
    <row r="300" spans="1:13" x14ac:dyDescent="0.25">
      <c r="A300" s="7" t="s">
        <v>377</v>
      </c>
      <c r="B300" s="7">
        <v>37.880000000000003</v>
      </c>
      <c r="C300" s="1">
        <v>23.36</v>
      </c>
      <c r="D300" s="1">
        <v>18.98</v>
      </c>
      <c r="E300" s="7">
        <v>0</v>
      </c>
      <c r="F300" s="7">
        <v>10.87</v>
      </c>
      <c r="G300" s="7">
        <v>1.6</v>
      </c>
      <c r="H300" s="7">
        <v>7.31</v>
      </c>
      <c r="I300" s="14" t="s">
        <v>438</v>
      </c>
      <c r="J300" s="1"/>
      <c r="K300" s="1"/>
      <c r="L300" s="1"/>
      <c r="M300" s="1"/>
    </row>
    <row r="301" spans="1:13" x14ac:dyDescent="0.25">
      <c r="A301" s="7" t="s">
        <v>42</v>
      </c>
      <c r="B301" s="7">
        <v>39.619999999999997</v>
      </c>
      <c r="C301" s="1">
        <v>24.02</v>
      </c>
      <c r="D301" s="1">
        <v>16.38</v>
      </c>
      <c r="E301" s="7">
        <v>0</v>
      </c>
      <c r="F301" s="7">
        <v>9.9700000000000006</v>
      </c>
      <c r="G301" s="7">
        <v>4.3499999999999996</v>
      </c>
      <c r="H301" s="7">
        <v>5.67</v>
      </c>
      <c r="I301" s="14" t="s">
        <v>438</v>
      </c>
      <c r="J301" s="1"/>
      <c r="K301" s="1"/>
      <c r="L301" s="1"/>
      <c r="M301" s="1"/>
    </row>
    <row r="302" spans="1:13" x14ac:dyDescent="0.25">
      <c r="A302" s="7" t="s">
        <v>46</v>
      </c>
      <c r="B302" s="7">
        <v>29</v>
      </c>
      <c r="C302" s="1">
        <f>22.1+10.7</f>
        <v>32.799999999999997</v>
      </c>
      <c r="D302" s="1">
        <v>8.9</v>
      </c>
      <c r="E302" s="7">
        <v>0</v>
      </c>
      <c r="F302" s="7">
        <v>3.5</v>
      </c>
      <c r="G302" s="7">
        <v>18.899999999999999</v>
      </c>
      <c r="H302" s="7">
        <v>6.9</v>
      </c>
      <c r="I302" s="14" t="s">
        <v>439</v>
      </c>
      <c r="J302" s="1"/>
      <c r="K302" s="1"/>
      <c r="L302" s="1"/>
      <c r="M302" s="1"/>
    </row>
    <row r="303" spans="1:13" x14ac:dyDescent="0.25">
      <c r="A303" s="7" t="s">
        <v>318</v>
      </c>
      <c r="B303" s="7">
        <v>21.9</v>
      </c>
      <c r="C303" s="1">
        <f>23.2+13.2</f>
        <v>36.4</v>
      </c>
      <c r="D303" s="1">
        <v>9.5</v>
      </c>
      <c r="E303" s="7">
        <v>0</v>
      </c>
      <c r="F303" s="7">
        <v>5</v>
      </c>
      <c r="G303" s="7">
        <v>22.4</v>
      </c>
      <c r="H303" s="7">
        <v>4.8</v>
      </c>
      <c r="I303" s="14" t="s">
        <v>439</v>
      </c>
      <c r="J303" s="1"/>
      <c r="K303" s="1"/>
      <c r="L303" s="1"/>
      <c r="M303" s="1"/>
    </row>
    <row r="304" spans="1:13" x14ac:dyDescent="0.25">
      <c r="A304" s="10"/>
      <c r="B304" s="10"/>
      <c r="E304" s="10"/>
      <c r="G304" s="10"/>
      <c r="H304" s="10"/>
      <c r="I304" s="11"/>
    </row>
    <row r="305" spans="1:9" x14ac:dyDescent="0.25">
      <c r="A305" s="10"/>
      <c r="B305" s="10"/>
      <c r="E305" s="10"/>
      <c r="F305" s="10"/>
      <c r="G305" s="10"/>
      <c r="H305" s="10"/>
      <c r="I305" s="11"/>
    </row>
    <row r="306" spans="1:9" x14ac:dyDescent="0.25">
      <c r="A306" s="10"/>
      <c r="B306" s="10"/>
      <c r="E306" s="10"/>
      <c r="F306" s="10"/>
      <c r="G306" s="10"/>
      <c r="H306" s="10"/>
      <c r="I306" s="11"/>
    </row>
    <row r="307" spans="1:9" x14ac:dyDescent="0.25">
      <c r="A307" s="10"/>
      <c r="B307" s="10"/>
      <c r="E307" s="10"/>
      <c r="F307" s="10"/>
      <c r="G307" s="10"/>
      <c r="H307" s="10"/>
      <c r="I307" s="11"/>
    </row>
    <row r="310" spans="1:9" x14ac:dyDescent="0.25">
      <c r="B310" s="10"/>
      <c r="E310" s="10"/>
      <c r="F310" s="10"/>
      <c r="G310" s="10"/>
      <c r="H310" s="10"/>
      <c r="I310" s="10"/>
    </row>
    <row r="314" spans="1:9" x14ac:dyDescent="0.25">
      <c r="A314" s="11"/>
    </row>
    <row r="315" spans="1:9" x14ac:dyDescent="0.25">
      <c r="A315" s="12"/>
    </row>
    <row r="318" spans="1:9" x14ac:dyDescent="0.25">
      <c r="A318" s="13"/>
      <c r="B318" s="10"/>
      <c r="E318" s="10"/>
      <c r="G318" s="10"/>
      <c r="H318" s="10"/>
    </row>
    <row r="319" spans="1:9" x14ac:dyDescent="0.25">
      <c r="B319" s="10"/>
      <c r="E319" s="12"/>
      <c r="F319" s="12"/>
      <c r="G319" s="10"/>
      <c r="H319" s="10"/>
    </row>
    <row r="320" spans="1:9" x14ac:dyDescent="0.25">
      <c r="B320" s="10"/>
      <c r="E320" s="10"/>
      <c r="G320" s="10"/>
      <c r="H320" s="10"/>
    </row>
    <row r="344" spans="1:1" x14ac:dyDescent="0.25">
      <c r="A344" s="11"/>
    </row>
    <row r="348" spans="1:1" x14ac:dyDescent="0.25">
      <c r="A348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7" spans="1:1" x14ac:dyDescent="0.25">
      <c r="A357" s="11"/>
    </row>
  </sheetData>
  <autoFilter ref="A1:A353" xr:uid="{C8F4D668-9CCB-4DEA-8731-95DF937CF8DE}"/>
  <phoneticPr fontId="3" type="noConversion"/>
  <hyperlinks>
    <hyperlink ref="I2" r:id="rId1" xr:uid="{BE08EB13-70F7-4079-9645-16DDFC36EF03}"/>
    <hyperlink ref="I4" r:id="rId2" xr:uid="{DE2CD215-2326-4E2C-98C1-F4C344DE5E94}"/>
    <hyperlink ref="I5" r:id="rId3" xr:uid="{AB975804-85BF-45DE-8476-5874C0003F78}"/>
    <hyperlink ref="I6" r:id="rId4" xr:uid="{1A83E75E-EB17-4790-AF88-095093754E9D}"/>
    <hyperlink ref="I7" r:id="rId5" xr:uid="{1AB5F7C0-B554-465D-ABC0-B5C8BD6EA5A2}"/>
    <hyperlink ref="I12" r:id="rId6" xr:uid="{70A829FD-0A3B-474F-BD6C-DBFDCBFCA124}"/>
    <hyperlink ref="I14" r:id="rId7" xr:uid="{E528FADD-864C-42B1-BEC3-32C3D67960E5}"/>
    <hyperlink ref="J14" r:id="rId8" xr:uid="{E75C090E-B7C3-4A28-90BF-E9607180DA58}"/>
    <hyperlink ref="I17" r:id="rId9" xr:uid="{13EE773D-F4D8-4FDE-809A-1EC4044549F3}"/>
    <hyperlink ref="I23" r:id="rId10" xr:uid="{09CFE53B-FE1F-4844-9E5A-EF05D5AB7934}"/>
    <hyperlink ref="I26" r:id="rId11" xr:uid="{53F2DF28-3A90-4FDD-860A-0F69DD817B48}"/>
    <hyperlink ref="I25" r:id="rId12" xr:uid="{FC721882-D174-4904-834B-47465BFECE21}"/>
    <hyperlink ref="J25" r:id="rId13" xr:uid="{70B85BEC-96F9-450A-92F8-7EBC69EC606B}"/>
    <hyperlink ref="I27" r:id="rId14" xr:uid="{ADB29146-06B8-4967-B636-2B2DA216566C}"/>
    <hyperlink ref="I28" r:id="rId15" xr:uid="{B46F5FC0-3BBF-47CB-90B3-52157102BF95}"/>
    <hyperlink ref="J28" r:id="rId16" xr:uid="{B327E6D9-D52A-43DB-9EA6-06354B72EFA3}"/>
    <hyperlink ref="K28" r:id="rId17" xr:uid="{164F0C8A-DABB-445D-A1B6-80B4DF1A709E}"/>
    <hyperlink ref="L28" r:id="rId18" xr:uid="{617133B8-2292-4986-97AF-47DC11FF2EEF}"/>
    <hyperlink ref="I29" r:id="rId19" xr:uid="{A6CB7ED1-73DA-45F0-BEA3-B23655A136EC}"/>
    <hyperlink ref="I40" r:id="rId20" xr:uid="{D632BE11-87B9-4ED8-A3FC-B59BE038CDB7}"/>
    <hyperlink ref="J40" r:id="rId21" xr:uid="{21661D1A-1330-4E32-B7EC-E1CD68C3D9C2}"/>
    <hyperlink ref="I41" r:id="rId22" xr:uid="{7BB40CA1-0777-46C9-A0CB-64B96E7E2AD5}"/>
    <hyperlink ref="J41" r:id="rId23" xr:uid="{F247D5D1-CEE7-405B-B5C8-B09EA1EB23E4}"/>
    <hyperlink ref="I42" r:id="rId24" display="https://doi.org/10.1016/j.biortech.2018.12.1194" xr:uid="{C15DEDD9-0709-4AAC-AC67-352FAF2C8455}"/>
    <hyperlink ref="I43" r:id="rId25" xr:uid="{BEF03CFB-6E9F-4263-AC0F-CF75510A0F21}"/>
    <hyperlink ref="I44" r:id="rId26" xr:uid="{1A1897CA-9AA6-4304-8A2A-EC5C254BC3E0}"/>
    <hyperlink ref="I45" r:id="rId27" xr:uid="{2B15F639-E3DA-4BC9-811D-D1D6C602F370}"/>
    <hyperlink ref="I46" r:id="rId28" xr:uid="{71767EB2-49AB-47E6-8FD2-9FECD6C987AF}"/>
    <hyperlink ref="J46" r:id="rId29" tooltip="Persistent link using digital object identifier" xr:uid="{3EAE01FC-3230-4692-8811-17F95D835F4C}"/>
    <hyperlink ref="I50" r:id="rId30" xr:uid="{0F0EA8BA-AF60-4484-BB1A-716B17A84C90}"/>
    <hyperlink ref="I47" r:id="rId31" xr:uid="{5ED28B33-3C6F-47ED-8D56-A09F6FEAB26E}"/>
    <hyperlink ref="I49" r:id="rId32" xr:uid="{7E780C4C-3255-48A3-B3B3-FFF0CD7AE177}"/>
    <hyperlink ref="I48" r:id="rId33" xr:uid="{12E22C97-B21B-4B89-89BF-4AEE25E1283F}"/>
    <hyperlink ref="I58" r:id="rId34" xr:uid="{C0F8F33B-30B1-4CAC-B42E-E28EF1C6F744}"/>
    <hyperlink ref="I59" r:id="rId35" xr:uid="{2D0AD7FC-C517-4F2E-A55F-CCC537B6A288}"/>
    <hyperlink ref="I60" r:id="rId36" tooltip="Persistent link using digital object identifier" xr:uid="{459353A1-73C3-4C93-A1CA-49AB3208C14D}"/>
    <hyperlink ref="I61" r:id="rId37" tooltip="Persistent link using digital object identifier" xr:uid="{6672E99E-FAB1-46BC-AE6B-BB3B62745DC8}"/>
    <hyperlink ref="I62" r:id="rId38" tooltip="Persistent link using digital object identifier" xr:uid="{A46305C4-153B-4DA1-86F0-2C5216DCF3F8}"/>
    <hyperlink ref="J62" r:id="rId39" tooltip="Persistent link using digital object identifier" xr:uid="{6F78EFE7-93F0-43CF-A2E4-4A7CAF33CB04}"/>
    <hyperlink ref="J63" r:id="rId40" tooltip="Persistent link using digital object identifier" xr:uid="{EF1D8C53-A53A-489A-B640-934A21F00DA8}"/>
    <hyperlink ref="I63" r:id="rId41" tooltip="Persistent link using digital object identifier" xr:uid="{EE6306E8-2F10-484B-8EDE-EFD783554524}"/>
    <hyperlink ref="I64" r:id="rId42" tooltip="Persistent link using digital object identifier" xr:uid="{E65D9A6D-8CC5-46C5-B2EE-FB9BC6B10170}"/>
    <hyperlink ref="J64" r:id="rId43" tooltip="Persistent link using digital object identifier" xr:uid="{DDBD7960-A774-4436-B6D5-64DCE3B69D6F}"/>
    <hyperlink ref="J61" r:id="rId44" tooltip="Persistent link using digital object identifier" xr:uid="{E74AFF06-58CE-49A0-857E-EBBBD8858922}"/>
    <hyperlink ref="I51" r:id="rId45" tooltip="Persistent link using digital object identifier" xr:uid="{FF6513FA-2AD1-49B6-894F-2BD0BD53C9FB}"/>
    <hyperlink ref="J51" r:id="rId46" xr:uid="{A7018826-00F5-4331-AA98-E190B919E85F}"/>
    <hyperlink ref="J15" r:id="rId47" tooltip="DOI URL" xr:uid="{1F09B824-3A56-4179-BADD-6DD9BE93B0DA}"/>
    <hyperlink ref="I66" r:id="rId48" tooltip="Persistent link using digital object identifier" xr:uid="{BC57C4C6-97F9-4CB7-8ECA-B213D980EC1D}"/>
    <hyperlink ref="I67" r:id="rId49" tooltip="Persistent link using digital object identifier" xr:uid="{B0031029-8895-427E-B308-17507A26EBD4}"/>
    <hyperlink ref="J66" r:id="rId50" tooltip="Persistent link using digital object identifier" xr:uid="{625285D7-D5E5-4771-ACC6-E080CA96AC3B}"/>
    <hyperlink ref="I68" r:id="rId51" xr:uid="{E4AD1430-7007-4774-914F-72F94A54560D}"/>
    <hyperlink ref="I69" r:id="rId52" tooltip="DOI URL" xr:uid="{6F85C036-189B-4813-96BB-118E6A0EFAA2}"/>
    <hyperlink ref="I70" r:id="rId53" tooltip="DOI URL" xr:uid="{DD6748F0-DBB9-4687-9B8C-662624BA0FC7}"/>
    <hyperlink ref="I71" r:id="rId54" tooltip="DOI URL" xr:uid="{0982FFD1-1693-4B49-87EA-AAFF0E0EF571}"/>
    <hyperlink ref="I72" r:id="rId55" tooltip="DOI URL" xr:uid="{673C8B47-98A5-48D3-BEFE-71EFF18FF64B}"/>
    <hyperlink ref="I73" r:id="rId56" tooltip="DOI URL" xr:uid="{FA2F9ED4-6B9F-498F-B4DC-E34BA592C92D}"/>
    <hyperlink ref="I74" r:id="rId57" tooltip="DOI URL" xr:uid="{696B08DE-190E-426E-B9B1-ECAC49D1706B}"/>
    <hyperlink ref="I75" r:id="rId58" tooltip="DOI URL" xr:uid="{62B15757-C477-4088-9C36-71C90BBDF811}"/>
    <hyperlink ref="I76" r:id="rId59" tooltip="DOI URL" xr:uid="{40AB7356-26D4-4D28-BBE0-F32BA362ED77}"/>
    <hyperlink ref="I77" r:id="rId60" tooltip="DOI URL" xr:uid="{5170802D-75F3-4AAD-BE86-C241CB7BD58E}"/>
    <hyperlink ref="I78" r:id="rId61" tooltip="DOI URL" xr:uid="{363A8157-DD0D-490D-A014-2F03FD7DA355}"/>
    <hyperlink ref="I79" r:id="rId62" tooltip="Persistent link using digital object identifier" xr:uid="{516D7A43-2AE2-4C7E-9EE5-854414014A68}"/>
    <hyperlink ref="I80" r:id="rId63" tooltip="Persistent link using digital object identifier" xr:uid="{391C1F5A-806A-45B6-BDC2-134D0335D67E}"/>
    <hyperlink ref="I81" r:id="rId64" tooltip="Persistent link using digital object identifier" xr:uid="{1B46426F-6FB0-4B18-B24C-5186D2610080}"/>
    <hyperlink ref="I82" r:id="rId65" tooltip="Persistent link using digital object identifier" xr:uid="{DDF8A24B-46D5-4D26-8BEA-20F145360651}"/>
    <hyperlink ref="I83" r:id="rId66" tooltip="Persistent link using digital object identifier" xr:uid="{A835E370-49AE-4C2A-922F-14A791831361}"/>
    <hyperlink ref="I84" r:id="rId67" xr:uid="{E583BB8B-775A-444E-8122-E55027AB9B28}"/>
    <hyperlink ref="I85" r:id="rId68" xr:uid="{C0FDF171-553D-4717-8E8B-8588E76387AD}"/>
    <hyperlink ref="J84" r:id="rId69" tooltip="Persistent link using digital object identifier" xr:uid="{C39F7E89-D1E3-4A29-8B8A-E764DA6F37A9}"/>
    <hyperlink ref="J85" r:id="rId70" tooltip="Persistent link using digital object identifier" xr:uid="{F7968CA0-FC1A-4AC4-9EEA-0BD48F0FF599}"/>
    <hyperlink ref="I86" r:id="rId71" xr:uid="{6CAA9C5F-7F34-4979-9CAF-CD857834A06D}"/>
    <hyperlink ref="I87" r:id="rId72" xr:uid="{CD717265-9704-4A1B-AA19-A61F530132F0}"/>
    <hyperlink ref="I88" r:id="rId73" xr:uid="{BDAD59EA-7BFF-429E-89BC-74D00C1E3810}"/>
    <hyperlink ref="I89" r:id="rId74" xr:uid="{E9782D75-0536-486C-B469-C859D86E8D75}"/>
    <hyperlink ref="J90" r:id="rId75" xr:uid="{C9F9614E-9005-43AE-9C4A-B2202BE8CFBE}"/>
    <hyperlink ref="J91" r:id="rId76" xr:uid="{91FF2138-BAAB-4933-8715-CEE816942452}"/>
    <hyperlink ref="J92" r:id="rId77" xr:uid="{AFA8D452-815B-4413-BB2E-15DBC3E2C96B}"/>
    <hyperlink ref="J93" r:id="rId78" xr:uid="{1AB77A77-A8E6-4174-86EF-4DEAC9B59FC5}"/>
    <hyperlink ref="I90" r:id="rId79" xr:uid="{E54939EF-4178-48FE-A294-F354004A2EA7}"/>
    <hyperlink ref="I91" r:id="rId80" xr:uid="{1E6F44BD-C5CE-4A37-A4C2-4C3593A2CD7B}"/>
    <hyperlink ref="I92" r:id="rId81" xr:uid="{6F117CDE-53FC-4E8F-A957-BF17FBE83164}"/>
    <hyperlink ref="I93" r:id="rId82" xr:uid="{514ABF9D-B7C0-4568-BAB5-8FB1E40B37B1}"/>
    <hyperlink ref="I94" r:id="rId83" tooltip="Persistent link using digital object identifier" xr:uid="{402AB8DB-77C9-417C-843D-1FEB014C8476}"/>
    <hyperlink ref="J2" r:id="rId84" xr:uid="{19ADD63C-14BC-4909-A979-EA48700B48BB}"/>
    <hyperlink ref="J45" r:id="rId85" tooltip="Persistent link using digital object identifier" xr:uid="{3897A3B4-4BA6-426B-A057-EE80086B8526}"/>
    <hyperlink ref="J77" r:id="rId86" tooltip="Persistent link using digital object identifier" xr:uid="{D94C0D7C-BF4C-4EDC-821F-BDED880D462F}"/>
    <hyperlink ref="I3" r:id="rId87" xr:uid="{7DD1C5B0-7507-4F46-A16B-3D7EE1A2D20F}"/>
    <hyperlink ref="J95" r:id="rId88" tooltip="DOI URL" xr:uid="{DA4E4C72-D04D-4A08-B619-52C99491208E}"/>
    <hyperlink ref="I95" r:id="rId89" tooltip="Persistent link using digital object identifier" xr:uid="{8C1132D4-CDB9-49CE-AA60-6A252395183B}"/>
    <hyperlink ref="I96" r:id="rId90" tooltip="Persistent link using digital object identifier" xr:uid="{14630F13-9329-478F-9B96-CB8B27FF507F}"/>
    <hyperlink ref="I97" r:id="rId91" tooltip="Persistent link using digital object identifier" xr:uid="{6214CB28-41D3-4726-B301-CFC923607106}"/>
    <hyperlink ref="J97" r:id="rId92" xr:uid="{91E1688B-438A-474E-8EFD-9E2877C8A9F5}"/>
    <hyperlink ref="K97" r:id="rId93" tooltip="Persistent link using digital object identifier" xr:uid="{30555542-0CBF-431D-95C4-F1C36A457309}"/>
    <hyperlink ref="L97" r:id="rId94" xr:uid="{05E57D45-0A53-4585-BFF3-7615EAC162B8}"/>
    <hyperlink ref="J98" r:id="rId95" tooltip="DOI URL" xr:uid="{1D5FF196-F2DF-401F-B83C-4EEA7971D2E7}"/>
    <hyperlink ref="I98" r:id="rId96" tooltip="Persistent link using digital object identifier" xr:uid="{1105A2E0-827F-4CBC-8571-841CB5A78BA1}"/>
    <hyperlink ref="I99" r:id="rId97" tooltip="Persistent link using digital object identifier" xr:uid="{76BE3B23-D1A0-475E-BA4B-ED5FA293BDC3}"/>
    <hyperlink ref="K23" r:id="rId98" tooltip="Persistent link using digital object identifier" xr:uid="{1848451D-CB46-4E35-9C64-EF2A7FF08C23}"/>
    <hyperlink ref="J24" r:id="rId99" tooltip="Persistent link using digital object identifier" xr:uid="{925D264C-3E44-450A-A867-C04F0CF9D259}"/>
    <hyperlink ref="K46" r:id="rId100" tooltip="Persistent link using digital object identifier" xr:uid="{8E75FFF1-69E9-4888-B8BC-4E89797A5735}"/>
    <hyperlink ref="K15" r:id="rId101" tooltip="Persistent link using digital object identifier" xr:uid="{53734083-5A6D-4CD3-A9EA-3EF84D300132}"/>
    <hyperlink ref="I100" r:id="rId102" tooltip="Persistent link using digital object identifier" xr:uid="{02EBE1D1-AE2B-4312-8E08-1197D11A53D7}"/>
    <hyperlink ref="I101" r:id="rId103" tooltip="Persistent link using digital object identifier" xr:uid="{E6D258AD-0D4C-4778-BF6C-D1915A32B4F1}"/>
    <hyperlink ref="I102" r:id="rId104" tooltip="Persistent link using digital object identifier" xr:uid="{B67A4D44-91F9-43D9-AA1F-BBBBDB9AD51E}"/>
    <hyperlink ref="I107" r:id="rId105" tooltip="Persistent link using digital object identifier" xr:uid="{EB943AFA-9969-4D3B-B3AC-8CCACA4130BA}"/>
    <hyperlink ref="J108" r:id="rId106" tooltip="DOI URL" xr:uid="{352C3B2E-39D4-4965-AAE1-97AB87BEF1B4}"/>
    <hyperlink ref="I108" r:id="rId107" tooltip="Persistent link using digital object identifier" xr:uid="{F0B1B53F-C75C-402A-81C0-D4BC5BEBADBF}"/>
    <hyperlink ref="I109" r:id="rId108" tooltip="DOI URL" xr:uid="{1298E869-67E9-40A9-8BA3-E8FA747152A5}"/>
    <hyperlink ref="J109" r:id="rId109" tooltip="DOI URL" xr:uid="{1DA63067-9F26-4A1F-BACE-52099E491FEC}"/>
    <hyperlink ref="K109" r:id="rId110" xr:uid="{CE4BD25F-12EA-4D17-8AE7-6BF7A289BDC0}"/>
    <hyperlink ref="I110" r:id="rId111" xr:uid="{D02CAF0D-99E9-471D-989E-F4B99C24DF83}"/>
    <hyperlink ref="I111" r:id="rId112" xr:uid="{587E027A-6917-4ED9-8E12-B4395100414A}"/>
    <hyperlink ref="I112" r:id="rId113" xr:uid="{FA9C7AF6-EF2C-4459-83D4-6E57621E4A17}"/>
    <hyperlink ref="I113" r:id="rId114" xr:uid="{1AD16DFF-2163-4778-8890-51A9F255770D}"/>
    <hyperlink ref="I114" r:id="rId115" xr:uid="{17CA4877-80FC-4660-A044-1F16D65DAA33}"/>
    <hyperlink ref="J115" r:id="rId116" tooltip="DOI URL" xr:uid="{BC3BCB6E-A60D-4731-A9C2-6241BA66B2D0}"/>
    <hyperlink ref="I115" r:id="rId117" tooltip="Persistent link using digital object identifier" xr:uid="{85380783-6529-4683-8049-AC71CB8F9CB0}"/>
    <hyperlink ref="K7" r:id="rId118" xr:uid="{8DAA5D6C-9888-4733-86A3-00FAFFFEF31B}"/>
    <hyperlink ref="J6" r:id="rId119" tooltip="Persistent link using digital object identifier" xr:uid="{AB2216DA-7669-43C0-81EA-ECBE25A3F807}"/>
    <hyperlink ref="I116" r:id="rId120" tooltip="Persistent link using digital object identifier" xr:uid="{7FF5504C-1736-4B65-A253-5B981FB1AE13}"/>
    <hyperlink ref="I117" r:id="rId121" tooltip="Persistent link using digital object identifier" xr:uid="{D36739B5-C17D-4043-80A0-F5ABD449BAC4}"/>
    <hyperlink ref="I118" r:id="rId122" tooltip="Persistent link using digital object identifier" xr:uid="{098EA2A7-6389-43DF-B6A2-06B54CC440D7}"/>
    <hyperlink ref="I119" r:id="rId123" tooltip="Persistent link using digital object identifier" xr:uid="{57B8399D-C5E7-4EAE-B9B6-D35639877784}"/>
    <hyperlink ref="I120" r:id="rId124" tooltip="Persistent link using digital object identifier" xr:uid="{B64A7889-EF9D-4E95-942B-FF4B9551EE45}"/>
    <hyperlink ref="J121" r:id="rId125" xr:uid="{9F258905-3E60-4454-A9E2-163A719EE7D2}"/>
    <hyperlink ref="I121" r:id="rId126" tooltip="Persistent link using digital object identifier" xr:uid="{4F96C748-E946-4B58-A3EC-EADAE8579DBC}"/>
    <hyperlink ref="I122" r:id="rId127" tooltip="Persistent link using digital object identifier" xr:uid="{4A8CA61D-FF5A-4CDC-B28A-DF7C7DF6187B}"/>
    <hyperlink ref="I123" r:id="rId128" tooltip="Persistent link using digital object identifier" xr:uid="{2276B1CB-66CA-4697-BC18-060ACE54C026}"/>
    <hyperlink ref="I124" r:id="rId129" tooltip="Persistent link using digital object identifier" xr:uid="{69D5B85D-268D-4AA4-A381-4A9022D16BC1}"/>
    <hyperlink ref="I125" r:id="rId130" tooltip="Persistent link using digital object identifier" xr:uid="{DDF1E586-5C62-4A2E-B6E1-2F052210ACE6}"/>
    <hyperlink ref="I126" r:id="rId131" tooltip="Persistent link using digital object identifier" xr:uid="{C3D6650D-BE22-4009-9D40-CFB7B3A6129B}"/>
    <hyperlink ref="I127" r:id="rId132" tooltip="Persistent link using digital object identifier" xr:uid="{75143F5B-6464-4C66-988D-BC8E7A61FBC4}"/>
    <hyperlink ref="I128" r:id="rId133" tooltip="Persistent link using digital object identifier" xr:uid="{AECB3011-305A-4D4C-A722-7C4AF3A533B3}"/>
    <hyperlink ref="J128" r:id="rId134" tooltip="Persistent link using digital object identifier" xr:uid="{1A1680C7-B341-4BCC-A65F-2AA99E91AB0D}"/>
    <hyperlink ref="I129" r:id="rId135" tooltip="Persistent link using digital object identifier" xr:uid="{DD301CBF-5147-4957-9F03-F9DB182D2AA2}"/>
    <hyperlink ref="I130" r:id="rId136" tooltip="Persistent link using digital object identifier" xr:uid="{2DF10AC6-A9B2-490C-8315-26EABC5AA913}"/>
    <hyperlink ref="I131" r:id="rId137" tooltip="Persistent link using digital object identifier" xr:uid="{ED8FD054-0762-48A7-A411-679E4BC1010D}"/>
    <hyperlink ref="I132" r:id="rId138" tooltip="Persistent link using digital object identifier" xr:uid="{5D339E3F-DFD4-4307-BBB5-9060405C5BBA}"/>
    <hyperlink ref="I133" r:id="rId139" tooltip="Persistent link using digital object identifier" xr:uid="{9986742B-D084-4923-8ECC-38B08977D4FB}"/>
    <hyperlink ref="I134" r:id="rId140" tooltip="Persistent link using digital object identifier" xr:uid="{2BCCF33C-0141-470F-BC69-FFC339194D06}"/>
    <hyperlink ref="I135" r:id="rId141" tooltip="Persistent link using digital object identifier" xr:uid="{D4BB7E10-FF05-4A2F-818D-DF1939F755F7}"/>
    <hyperlink ref="J135" r:id="rId142" tooltip="Persistent link using digital object identifier" xr:uid="{DA9BDEDB-593A-482F-8F91-0495395811AB}"/>
    <hyperlink ref="I136" r:id="rId143" tooltip="Persistent link using digital object identifier" xr:uid="{66349682-D993-4FE5-B4B7-901D9E2C2979}"/>
    <hyperlink ref="I137" r:id="rId144" tooltip="Persistent link using digital object identifier" xr:uid="{1AF125D9-A45D-409B-8B83-374B29C0EC30}"/>
    <hyperlink ref="I138" r:id="rId145" tooltip="Persistent link using digital object identifier" xr:uid="{5684C73D-A741-439C-AA96-994019CB207D}"/>
    <hyperlink ref="J8" r:id="rId146" tooltip="Persistent link using digital object identifier" xr:uid="{984F7923-C714-4034-B251-1A25EAAC0B1A}"/>
    <hyperlink ref="J9" r:id="rId147" tooltip="Persistent link using digital object identifier" xr:uid="{4D48140E-DE57-4875-A7C3-ADDB79B47983}"/>
    <hyperlink ref="I139" r:id="rId148" tooltip="Persistent link using digital object identifier" xr:uid="{3B6F652B-43E0-442B-8A4E-0F246895215B}"/>
    <hyperlink ref="K17" r:id="rId149" tooltip="Persistent link using digital object identifier" xr:uid="{DA79B2CF-7831-45B1-AE77-F58107408FFC}"/>
    <hyperlink ref="I140" r:id="rId150" tooltip="Persistent link using digital object identifier" xr:uid="{DE19331C-7976-4878-8949-491297DCC19A}"/>
    <hyperlink ref="I141" r:id="rId151" tooltip="Persistent link using digital object identifier" xr:uid="{F1736E35-7F39-4419-9CB1-D695A742E6D9}"/>
    <hyperlink ref="I142" r:id="rId152" tooltip="Persistent link using digital object identifier" xr:uid="{91A44FED-5988-4F3F-834B-BE2522DFA625}"/>
    <hyperlink ref="I143" r:id="rId153" tooltip="Persistent link using digital object identifier" xr:uid="{7BD3A2B3-A539-4F44-A0BE-BA795DF051C6}"/>
    <hyperlink ref="I144" r:id="rId154" tooltip="Persistent link using digital object identifier" xr:uid="{E5F82D9B-89B5-4720-A149-A8CCAE8AFD0C}"/>
    <hyperlink ref="I145" r:id="rId155" tooltip="Persistent link using digital object identifier" xr:uid="{85E183D4-E90E-45BE-9390-8C457BE3EA45}"/>
    <hyperlink ref="I146" r:id="rId156" tooltip="Persistent link using digital object identifier" xr:uid="{BC85234A-B670-44FD-9A24-B3CD75DD8873}"/>
    <hyperlink ref="I147" r:id="rId157" tooltip="Persistent link using digital object identifier" xr:uid="{29D95B00-81FB-45D8-A57F-736F12A794C5}"/>
    <hyperlink ref="I148" r:id="rId158" tooltip="Persistent link using digital object identifier" xr:uid="{3627ED57-4744-4982-B5E5-8ABD2D325CDC}"/>
    <hyperlink ref="J149" r:id="rId159" tooltip="DOI URL" xr:uid="{72E10A36-46A0-4467-A484-AA8242D576FE}"/>
    <hyperlink ref="I149" r:id="rId160" tooltip="Persistent link using digital object identifier" xr:uid="{8BFBB404-F8DA-4842-A4C7-C93EA8C11076}"/>
    <hyperlink ref="I150" r:id="rId161" tooltip="Persistent link using digital object identifier" xr:uid="{5967C75D-4E88-4B45-AFAB-8CBD29E003C7}"/>
    <hyperlink ref="I151" r:id="rId162" tooltip="Persistent link using digital object identifier" xr:uid="{CA9A9689-C8BA-453B-82D1-7D411E2DC4DE}"/>
    <hyperlink ref="I152" r:id="rId163" tooltip="Persistent link using digital object identifier" xr:uid="{9EA40D22-6E62-411D-BCE8-79651FD057F9}"/>
    <hyperlink ref="I153" r:id="rId164" tooltip="Persistent link using digital object identifier" xr:uid="{8F3F5939-800C-4BA8-B7C5-4C11631D36C3}"/>
    <hyperlink ref="I154" r:id="rId165" tooltip="Persistent link using digital object identifier" xr:uid="{11C2AB59-7013-4B41-A95A-D6CE87A8D223}"/>
    <hyperlink ref="I155" r:id="rId166" tooltip="Persistent link using digital object identifier" xr:uid="{B88B8636-C8E8-48C1-BFB8-A78040744B40}"/>
    <hyperlink ref="I156" r:id="rId167" tooltip="Persistent link using digital object identifier" xr:uid="{30B0AD6C-62CA-4A95-A28A-401328874C39}"/>
    <hyperlink ref="I157" r:id="rId168" tooltip="Persistent link using digital object identifier" xr:uid="{AAC93B9B-2C06-4529-AD30-761C235437AA}"/>
    <hyperlink ref="I158" r:id="rId169" tooltip="Persistent link using digital object identifier" xr:uid="{BD4E2BCA-054B-49D1-90EC-AE8E5A88EFB7}"/>
    <hyperlink ref="J157" r:id="rId170" tooltip="Persistent link using digital object identifier" xr:uid="{28A153D6-723A-4D49-93EB-20E8F26D44D5}"/>
    <hyperlink ref="J158" r:id="rId171" tooltip="Persistent link using digital object identifier" xr:uid="{9D601C63-DAEA-415A-BCE9-08AA7E598312}"/>
    <hyperlink ref="K157" r:id="rId172" xr:uid="{610BC9E4-F19B-4D3D-A81E-716B53A5855C}"/>
    <hyperlink ref="K158" r:id="rId173" xr:uid="{3ABD80D2-C22F-49CA-B6BA-48E52FC5F8E5}"/>
    <hyperlink ref="I159" r:id="rId174" tooltip="Persistent link using digital object identifier" xr:uid="{B5522CE9-C755-428B-8B9A-8D6A73DBFC38}"/>
    <hyperlink ref="J160" r:id="rId175" tooltip="Persistent link using digital object identifier" xr:uid="{2311CD7C-7437-418C-B718-2A7A7F351BF9}"/>
    <hyperlink ref="K160" r:id="rId176" xr:uid="{F532286B-3F74-4CE9-80B2-F3B828DB7EF0}"/>
    <hyperlink ref="I160" r:id="rId177" tooltip="Persistent link using digital object identifier" xr:uid="{9F0C75EB-BECF-4089-B9A0-ED7FF8343C23}"/>
    <hyperlink ref="I161" r:id="rId178" tooltip="Persistent link using digital object identifier" xr:uid="{47271C1E-9CB9-4BDF-A6EE-55F6BDE9385D}"/>
    <hyperlink ref="I162" r:id="rId179" tooltip="Persistent link using digital object identifier" xr:uid="{0B9A8433-7078-413D-9C52-AE2522564E02}"/>
    <hyperlink ref="I163" r:id="rId180" tooltip="Persistent link using digital object identifier" xr:uid="{23FC4838-B050-4089-88C2-F75165DE9022}"/>
    <hyperlink ref="I164" r:id="rId181" tooltip="Persistent link using digital object identifier" xr:uid="{37F37D51-269B-4F23-ABE0-E90F0ADAC0C3}"/>
    <hyperlink ref="J164" r:id="rId182" tooltip="Persistent link using digital object identifier" xr:uid="{5C3B1539-8605-4906-91EE-938A8E3F9098}"/>
    <hyperlink ref="I165" r:id="rId183" tooltip="Persistent link using digital object identifier" xr:uid="{11CC5A64-63C8-43DD-BEBB-81FA9BDEECCE}"/>
    <hyperlink ref="I166" r:id="rId184" xr:uid="{A521C7F1-225E-4E40-9824-C20D248A2C9F}"/>
    <hyperlink ref="I167" r:id="rId185" tooltip="Persistent link using digital object identifier" xr:uid="{2FF264AA-8B6D-489E-8CF9-DCAB59CB10A2}"/>
    <hyperlink ref="I168" r:id="rId186" tooltip="Persistent link using digital object identifier" xr:uid="{86604548-0CD7-459B-ACEC-181BFAFA5690}"/>
    <hyperlink ref="I169" r:id="rId187" tooltip="Persistent link using digital object identifier" xr:uid="{3C275313-8F54-4CBF-83EF-622649F8AB4A}"/>
    <hyperlink ref="I170" r:id="rId188" tooltip="Persistent link using digital object identifier" xr:uid="{D04A5C28-5691-4557-92AF-6D77C6EFFC2B}"/>
    <hyperlink ref="L23" r:id="rId189" tooltip="Persistent link using digital object identifier" xr:uid="{4591E62E-9637-4581-9C75-A50ADABD98A5}"/>
    <hyperlink ref="K24" r:id="rId190" tooltip="Persistent link using digital object identifier" xr:uid="{626F6316-681F-43BD-B5A9-D1395B4AE559}"/>
    <hyperlink ref="I171" r:id="rId191" tooltip="Persistent link using digital object identifier" xr:uid="{70F68DDA-6A89-4A3B-A4D8-4A08F13C59B7}"/>
    <hyperlink ref="I172" r:id="rId192" tooltip="Persistent link using digital object identifier" xr:uid="{8F2B33C6-4F7E-4B59-9672-0413B7E14C11}"/>
    <hyperlink ref="I173" r:id="rId193" tooltip="Persistent link using digital object identifier" xr:uid="{96095E80-B8F0-49B3-BE03-7D0649DA28A8}"/>
    <hyperlink ref="I174" r:id="rId194" tooltip="Persistent link using digital object identifier" xr:uid="{374FFBE7-3993-47A1-9849-FBA43C418A29}"/>
    <hyperlink ref="I175" r:id="rId195" tooltip="Persistent link using digital object identifier" xr:uid="{81E52461-DD75-44D0-8904-B0E1AF583051}"/>
    <hyperlink ref="I176" r:id="rId196" tooltip="Persistent link using digital object identifier" xr:uid="{B71716B7-7A04-439F-B435-50D2A70FE1C4}"/>
    <hyperlink ref="J176" r:id="rId197" xr:uid="{6EC9E744-E62E-4ED4-A069-30EB0C373BB4}"/>
    <hyperlink ref="J32" r:id="rId198" tooltip="Persistent link using digital object identifier" xr:uid="{9017337D-8525-4DCD-B74A-179B2F6526DE}"/>
    <hyperlink ref="J31" r:id="rId199" tooltip="Persistent link using digital object identifier" xr:uid="{30A58252-F9EA-4FE3-9F06-9D3A0533993F}"/>
    <hyperlink ref="K32" r:id="rId200" tooltip="Persistent link using digital object identifier" xr:uid="{2E0FAE6E-826F-4543-85F0-DB89CB5F5780}"/>
    <hyperlink ref="I177" r:id="rId201" tooltip="Persistent link using digital object identifier" xr:uid="{142E67B8-1A6F-4159-AB98-7C6B420F3E44}"/>
    <hyperlink ref="I178" r:id="rId202" tooltip="Persistent link using digital object identifier" xr:uid="{43C4CC86-BC13-4D61-92CB-BE484966366C}"/>
    <hyperlink ref="I179" r:id="rId203" tooltip="Persistent link using digital object identifier" xr:uid="{18F50E12-02B8-4D45-A042-9AB142D45CF8}"/>
    <hyperlink ref="I180" r:id="rId204" tooltip="Persistent link using digital object identifier" xr:uid="{3CC7D8A6-FF6F-4A58-9596-BF624300C37E}"/>
    <hyperlink ref="I182" r:id="rId205" tooltip="Persistent link using digital object identifier" xr:uid="{43324001-3778-4BCB-81A5-1B184CB70627}"/>
    <hyperlink ref="I183" r:id="rId206" tooltip="Persistent link using digital object identifier" xr:uid="{B342D3AB-8419-4A3B-9021-F1128011ADA6}"/>
    <hyperlink ref="I184" r:id="rId207" tooltip="Persistent link using digital object identifier" xr:uid="{30C89A0D-F426-4FEF-91CC-FEC59B91EBEA}"/>
    <hyperlink ref="I185" r:id="rId208" xr:uid="{DFB8E956-E065-434D-AC2C-4B35BE06557B}"/>
    <hyperlink ref="J187" r:id="rId209" tooltip="Persistent link using digital object identifier" xr:uid="{4E167CC1-9482-4BA9-A731-61A73E1579B1}"/>
    <hyperlink ref="I186" r:id="rId210" tooltip="Persistent link using digital object identifier" xr:uid="{A1DE9DCB-AFAE-4286-B58A-9BAF8E0BDDD2}"/>
    <hyperlink ref="I187" r:id="rId211" tooltip="Persistent link using digital object identifier" xr:uid="{8C515537-A275-4C6B-894B-F3EB157F2E27}"/>
    <hyperlink ref="I188" r:id="rId212" tooltip="Persistent link using digital object identifier" xr:uid="{C744EC57-FC19-46A6-BF70-672A935F6246}"/>
    <hyperlink ref="I189" r:id="rId213" tooltip="Persistent link using digital object identifier" xr:uid="{5BA2EDBA-42BC-49AD-A85F-DB4AE3F53F00}"/>
    <hyperlink ref="I190" r:id="rId214" tooltip="Persistent link using digital object identifier" xr:uid="{FC7D60BE-14FC-47CB-AE07-3C7C7E7DA21F}"/>
    <hyperlink ref="I191" r:id="rId215" tooltip="Persistent link using digital object identifier" xr:uid="{C2E2E4FE-D2A3-4498-8183-2CB013B893EF}"/>
    <hyperlink ref="I192" r:id="rId216" tooltip="Persistent link using digital object identifier" xr:uid="{2C72B778-E0CD-4FD3-94F5-42A90D684ED3}"/>
    <hyperlink ref="I193" r:id="rId217" tooltip="Persistent link using digital object identifier" xr:uid="{43991D0C-94D9-47FE-B8AA-6543F8862F85}"/>
    <hyperlink ref="I194" r:id="rId218" tooltip="Persistent link using digital object identifier" xr:uid="{FF57B4FA-595A-4ABD-A0F1-DBB8BB065064}"/>
    <hyperlink ref="I195" r:id="rId219" tooltip="Persistent link using digital object identifier" xr:uid="{4A2F0F32-BE9B-4F28-A3DC-0041A21163D4}"/>
    <hyperlink ref="I196" r:id="rId220" tooltip="Persistent link using digital object identifier" xr:uid="{DA6A0ABD-6AEF-40C0-B2F8-4A3575DC4A13}"/>
    <hyperlink ref="I197" r:id="rId221" tooltip="Persistent link using digital object identifier" xr:uid="{59925E8E-D6E1-4950-A8C7-035E5AE22D89}"/>
    <hyperlink ref="I198" r:id="rId222" tooltip="Persistent link using digital object identifier" xr:uid="{A7B27E86-E1E9-4EE5-BCFD-4D61AF97CE71}"/>
    <hyperlink ref="I199" r:id="rId223" tooltip="Persistent link using digital object identifier" xr:uid="{CE88A7C0-FCD4-4DF3-957B-5189E569D756}"/>
    <hyperlink ref="I200" r:id="rId224" tooltip="Persistent link using digital object identifier" xr:uid="{D89E0B7E-3EA2-46D3-9737-8BEC9ECDC61B}"/>
    <hyperlink ref="I203" r:id="rId225" tooltip="Persistent link using digital object identifier" xr:uid="{25535402-672E-4378-A011-448AA5A81322}"/>
    <hyperlink ref="I204" r:id="rId226" tooltip="Persistent link using digital object identifier" xr:uid="{B1560B2C-C207-4448-94C4-7DCAE60CE43F}"/>
    <hyperlink ref="I205" r:id="rId227" tooltip="Persistent link using digital object identifier" xr:uid="{A57D1BEB-8B03-4570-96B8-B36456932729}"/>
    <hyperlink ref="I206" r:id="rId228" tooltip="Persistent link using digital object identifier" xr:uid="{C7F5453C-7187-451D-A966-E049CE766CA8}"/>
    <hyperlink ref="I207" r:id="rId229" tooltip="Persistent link using digital object identifier" xr:uid="{48FE17AA-5815-41B8-B605-282C6A252556}"/>
    <hyperlink ref="I208" r:id="rId230" tooltip="Persistent link using digital object identifier" xr:uid="{24F6592A-567E-48F4-832E-8508C9334612}"/>
    <hyperlink ref="I209" r:id="rId231" tooltip="Persistent link using digital object identifier" xr:uid="{35E5ADBB-D3A6-4CBE-9A83-8E4AA480A759}"/>
    <hyperlink ref="I210" r:id="rId232" tooltip="Persistent link using digital object identifier" xr:uid="{8FB38563-422C-4FA1-8028-33C24C9FE95D}"/>
    <hyperlink ref="I211" r:id="rId233" tooltip="Persistent link using digital object identifier" xr:uid="{C505E5B1-5FAA-4BC5-9A58-D1EEE0AFD2DC}"/>
    <hyperlink ref="I212" r:id="rId234" tooltip="Persistent link using digital object identifier" xr:uid="{5AC75368-D10F-4D8E-BA4E-685250D036F6}"/>
    <hyperlink ref="I213" r:id="rId235" tooltip="Persistent link using digital object identifier" xr:uid="{194326B0-1941-4326-B98D-3EAA4CC6AD7B}"/>
    <hyperlink ref="I214" r:id="rId236" tooltip="Persistent link using digital object identifier" xr:uid="{72E28F9A-55FF-4435-A317-0616BD6A4E45}"/>
    <hyperlink ref="I215" r:id="rId237" tooltip="Persistent link using digital object identifier" xr:uid="{A6F54DD6-B495-4428-BB12-1E65484472D3}"/>
    <hyperlink ref="I216" r:id="rId238" tooltip="Persistent link using digital object identifier" xr:uid="{ABB4B2A1-48A1-484C-B510-21BB4D4009C5}"/>
    <hyperlink ref="I217" r:id="rId239" tooltip="Persistent link using digital object identifier" xr:uid="{B954C483-1BDA-488B-BDED-2ECA838B186B}"/>
    <hyperlink ref="I218" r:id="rId240" tooltip="Persistent link using digital object identifier" xr:uid="{A2F54F72-7B24-4CE3-8B5D-68B2C1EFDC5A}"/>
    <hyperlink ref="I219" r:id="rId241" tooltip="Persistent link using digital object identifier" xr:uid="{1B45E786-2159-4685-A864-361782AD2DDB}"/>
    <hyperlink ref="I220" r:id="rId242" tooltip="Persistent link using digital object identifier" xr:uid="{87CE39FB-6EE9-4B7A-8663-3308E0B7473D}"/>
    <hyperlink ref="I221" r:id="rId243" tooltip="Persistent link using digital object identifier" xr:uid="{2F43E4FC-5A39-43F4-B282-5E521A2E0A0D}"/>
    <hyperlink ref="I222" r:id="rId244" tooltip="Persistent link using digital object identifier" xr:uid="{394D537E-C726-4122-B077-5A51F3831370}"/>
    <hyperlink ref="I223" r:id="rId245" tooltip="Persistent link using digital object identifier" xr:uid="{B4E30E0E-81FE-4B42-8951-1BCE53F6F51F}"/>
    <hyperlink ref="I224" r:id="rId246" tooltip="Persistent link using digital object identifier" xr:uid="{92B84359-79BC-4EC3-A06C-53A4D96F3330}"/>
    <hyperlink ref="I225" r:id="rId247" tooltip="Persistent link using digital object identifier" xr:uid="{D996A89D-EFC1-48C3-89C9-261FC9C95883}"/>
    <hyperlink ref="I226" r:id="rId248" tooltip="Persistent link using digital object identifier" xr:uid="{35F67B1C-A6C2-45A0-9267-6AA46A95904E}"/>
    <hyperlink ref="I227" r:id="rId249" tooltip="Persistent link using digital object identifier" xr:uid="{D3801AD9-D8A2-4345-8DF3-104FDCFDF547}"/>
    <hyperlink ref="I228" r:id="rId250" tooltip="Persistent link using digital object identifier" xr:uid="{E3EF54CA-5D77-43E7-B40E-87692F89700A}"/>
    <hyperlink ref="I229" r:id="rId251" tooltip="Persistent link using digital object identifier" xr:uid="{3B9C7C6A-B76D-42A5-831D-071EE2BB3979}"/>
    <hyperlink ref="I230" r:id="rId252" tooltip="Persistent link using digital object identifier" xr:uid="{AB5A4628-08EA-449A-8DB4-4C46429F34C4}"/>
    <hyperlink ref="I231" r:id="rId253" tooltip="Persistent link using digital object identifier" xr:uid="{FB767110-AFA7-4499-BD49-67FC8C8721A2}"/>
    <hyperlink ref="I232" r:id="rId254" tooltip="Persistent link using digital object identifier" xr:uid="{39C57CD1-A2BA-4AB6-AFB1-E93FF126A38F}"/>
    <hyperlink ref="I233" r:id="rId255" tooltip="Persistent link using digital object identifier" xr:uid="{8AEB7C33-1E31-45DE-8428-4F6898C56AA6}"/>
    <hyperlink ref="I234" r:id="rId256" tooltip="Persistent link using digital object identifier" xr:uid="{0E844641-8512-44F0-ADB2-710241FB5EFF}"/>
    <hyperlink ref="I235" r:id="rId257" tooltip="Persistent link using digital object identifier" xr:uid="{8A40BDC6-4FE2-49E3-8C4A-83C58F85561A}"/>
    <hyperlink ref="I236" r:id="rId258" tooltip="Persistent link using digital object identifier" xr:uid="{FC61B937-7435-4D6E-A4F1-DAA1723D4631}"/>
    <hyperlink ref="J71" r:id="rId259" tooltip="Persistent link using digital object identifier" xr:uid="{3F9E155E-2ABF-43E3-ADB6-B8BE92D3F63D}"/>
    <hyperlink ref="I237" r:id="rId260" tooltip="Persistent link using digital object identifier" xr:uid="{F076CD53-DADD-49BF-8E5E-E23E79C60C09}"/>
    <hyperlink ref="I238" r:id="rId261" tooltip="Persistent link using digital object identifier" xr:uid="{56D29E8A-E93F-48C6-BD7A-CBC4EFEE187C}"/>
    <hyperlink ref="I239" r:id="rId262" tooltip="Persistent link using digital object identifier" xr:uid="{EB4EC682-F45E-4611-A511-0AB12A84200A}"/>
    <hyperlink ref="I240" r:id="rId263" tooltip="Persistent link using digital object identifier" xr:uid="{8BF22BF8-55E2-412F-86F6-9A89BEAE6444}"/>
    <hyperlink ref="I241" r:id="rId264" tooltip="Persistent link using digital object identifier" xr:uid="{C42909FF-B9AE-4AE9-B2BD-38F51F6CBD86}"/>
    <hyperlink ref="I242" r:id="rId265" tooltip="Persistent link using digital object identifier" xr:uid="{C4DBAD8E-4BC6-45D3-8519-5202443BF77C}"/>
    <hyperlink ref="I243" r:id="rId266" tooltip="Persistent link using digital object identifier" xr:uid="{86C9F029-3A4B-425F-BBC8-15A32D772027}"/>
    <hyperlink ref="I244" r:id="rId267" tooltip="Persistent link using digital object identifier" xr:uid="{500D042A-CACC-47D3-AD62-088CDA547037}"/>
    <hyperlink ref="I245" r:id="rId268" tooltip="Persistent link using digital object identifier" xr:uid="{13D3DDF7-D951-44DB-B56B-9F9C6AC9535F}"/>
    <hyperlink ref="I246" r:id="rId269" tooltip="Persistent link using digital object identifier" xr:uid="{19DDDADD-1B95-4DAB-9679-F072259610AE}"/>
    <hyperlink ref="I247" r:id="rId270" tooltip="Persistent link using digital object identifier" xr:uid="{F308BCBF-7224-48F0-96F0-3B9B0CF17961}"/>
    <hyperlink ref="I248" r:id="rId271" tooltip="Persistent link using digital object identifier" xr:uid="{EC6D7465-1167-4591-8A55-89F18C7FE1FB}"/>
    <hyperlink ref="I249" r:id="rId272" tooltip="Persistent link using digital object identifier" xr:uid="{D871927A-FB0B-42F9-A62E-1A01D5B55BAD}"/>
    <hyperlink ref="J231" r:id="rId273" tooltip="Persistent link using digital object identifier" xr:uid="{A742F9DF-8768-420A-9BA1-916E0DD0524C}"/>
    <hyperlink ref="I250" r:id="rId274" tooltip="Persistent link using digital object identifier" xr:uid="{644B0614-F53F-4177-A5ED-80A953329FC4}"/>
    <hyperlink ref="I251" r:id="rId275" tooltip="Persistent link using digital object identifier" xr:uid="{26E4FD5C-59F4-4562-9FC9-D2E215C49901}"/>
    <hyperlink ref="I252" r:id="rId276" tooltip="Persistent link using digital object identifier" xr:uid="{B4A9546E-CD9E-480F-963F-61D8AC9EC0D1}"/>
    <hyperlink ref="I253" r:id="rId277" tooltip="Persistent link using digital object identifier" xr:uid="{21A2418E-3745-4E74-A0D5-DECC52504064}"/>
    <hyperlink ref="I254" r:id="rId278" tooltip="Persistent link using digital object identifier" xr:uid="{CDC940E1-0B32-4F6F-8DE9-043196CF9981}"/>
    <hyperlink ref="I255" r:id="rId279" tooltip="Persistent link using digital object identifier" xr:uid="{C7DE1543-904F-4FAB-B19C-CDA844C4D97C}"/>
    <hyperlink ref="I256" r:id="rId280" tooltip="Persistent link using digital object identifier" xr:uid="{C6EB5140-B906-4049-BE97-9935409230A3}"/>
    <hyperlink ref="I257" r:id="rId281" tooltip="Persistent link using digital object identifier" xr:uid="{AE36DEE5-BD2E-4138-BE29-9B1DCD8F1C1A}"/>
    <hyperlink ref="I258" r:id="rId282" tooltip="Persistent link using digital object identifier" xr:uid="{43C3ACD4-4F63-47D9-886F-0C4EA85DA9BD}"/>
    <hyperlink ref="J258" r:id="rId283" tooltip="Persistent link using digital object identifier" xr:uid="{2CB2D66F-8EC3-43A9-A714-30B54C2AE8F2}"/>
    <hyperlink ref="I259" r:id="rId284" tooltip="Persistent link using digital object identifier" xr:uid="{4B454D0C-E1A4-4FF3-9064-069F75B29DB5}"/>
    <hyperlink ref="I260" r:id="rId285" tooltip="Persistent link using digital object identifier" xr:uid="{BCC2EFD1-ADCC-48D0-81B5-16888656F31D}"/>
    <hyperlink ref="I261" r:id="rId286" tooltip="Persistent link using digital object identifier" xr:uid="{64035977-2B65-49E8-A71E-6B601220242E}"/>
    <hyperlink ref="I263" r:id="rId287" tooltip="Persistent link using digital object identifier" xr:uid="{92797DCB-EE5E-4A93-8936-DF9036B91B04}"/>
    <hyperlink ref="I264" r:id="rId288" tooltip="Persistent link using digital object identifier" xr:uid="{5FC46E47-CD6B-4780-9393-5CE5120B7482}"/>
    <hyperlink ref="I265" r:id="rId289" tooltip="Persistent link using digital object identifier" xr:uid="{38D4F39C-D254-4768-A9B4-DF75905701CB}"/>
    <hyperlink ref="I266" r:id="rId290" tooltip="Persistent link using digital object identifier" xr:uid="{1DB70265-DE32-440F-AD8E-215660E816C8}"/>
    <hyperlink ref="I267" r:id="rId291" tooltip="Persistent link using digital object identifier" xr:uid="{D3682979-8F7C-4F0D-B6AD-AE7B2086200F}"/>
    <hyperlink ref="I268" r:id="rId292" tooltip="Persistent link using digital object identifier" xr:uid="{7764E717-57B6-4F8A-AD13-568222232FCA}"/>
    <hyperlink ref="I269" r:id="rId293" tooltip="Persistent link using digital object identifier" xr:uid="{60293411-C4B8-4858-BA9C-8D6A6C81F428}"/>
    <hyperlink ref="I270" r:id="rId294" tooltip="Persistent link using digital object identifier" xr:uid="{1DDE1638-1C86-465B-A88E-C916F773F7BA}"/>
    <hyperlink ref="I271" r:id="rId295" tooltip="Persistent link using digital object identifier" xr:uid="{D720DA57-463E-4197-A36F-A0F4EC771C9B}"/>
    <hyperlink ref="I272" r:id="rId296" tooltip="Persistent link using digital object identifier" xr:uid="{6212A057-8443-4266-9928-A9F5C094E0FA}"/>
    <hyperlink ref="I273" r:id="rId297" tooltip="Persistent link using digital object identifier" xr:uid="{83DC245C-C405-435A-BBDF-047C84DE657F}"/>
    <hyperlink ref="K176" r:id="rId298" tooltip="Persistent link using digital object identifier" xr:uid="{78B8448A-1B24-4EE6-B869-5FCA0714EC07}"/>
    <hyperlink ref="K198" r:id="rId299" tooltip="Persistent link using digital object identifier" xr:uid="{EF7D8CC9-1574-4D48-898D-E4D8ED5AC7FA}"/>
    <hyperlink ref="I274" r:id="rId300" tooltip="Persistent link using digital object identifier" xr:uid="{D4D0741F-D3A0-43AD-A7A1-5598348CC763}"/>
    <hyperlink ref="I275" r:id="rId301" tooltip="Persistent link using digital object identifier" xr:uid="{495E8F3D-F3DF-46B3-8EB6-F718CC78068B}"/>
    <hyperlink ref="I276" r:id="rId302" tooltip="Persistent link using digital object identifier" xr:uid="{90823BD4-CAC6-4452-A9DA-16FBD57247E6}"/>
    <hyperlink ref="I277" r:id="rId303" tooltip="Persistent link using digital object identifier" xr:uid="{99FD86A1-80A9-46AD-A1DB-166C41DEB60B}"/>
    <hyperlink ref="I278" r:id="rId304" tooltip="Persistent link using digital object identifier" xr:uid="{FC4162AF-9447-4F16-8C6D-1ED7E1E6B06C}"/>
    <hyperlink ref="I279" r:id="rId305" tooltip="Persistent link using digital object identifier" xr:uid="{7C169306-DD70-4D5D-9E3D-EDBA6F1080AE}"/>
    <hyperlink ref="I280" r:id="rId306" tooltip="Persistent link using digital object identifier" xr:uid="{989136D2-A3ED-442E-8E02-B7DB34DAD659}"/>
    <hyperlink ref="I281" r:id="rId307" tooltip="Persistent link using digital object identifier" xr:uid="{299B8C33-8189-429A-B005-A0DFA2EB9CA5}"/>
    <hyperlink ref="I282" r:id="rId308" tooltip="Persistent link using digital object identifier" xr:uid="{A4EA493A-1F99-4D54-B5E0-839206A265D9}"/>
    <hyperlink ref="I283" r:id="rId309" tooltip="Persistent link using digital object identifier" xr:uid="{E001E07E-AE3A-4D2D-BB20-F81084452ECC}"/>
    <hyperlink ref="J282" r:id="rId310" tooltip="Persistent link using digital object identifier" xr:uid="{A4E72305-9C92-4C12-A290-225405855C80}"/>
    <hyperlink ref="I284" r:id="rId311" tooltip="Persistent link using digital object identifier" xr:uid="{F06E7AFA-AA3B-4101-AE4C-F756CBB6F537}"/>
    <hyperlink ref="I285" r:id="rId312" tooltip="Persistent link using digital object identifier" xr:uid="{66A96677-BCD1-4F19-AC17-F98F3334DB9C}"/>
    <hyperlink ref="I286" r:id="rId313" tooltip="Persistent link using digital object identifier" xr:uid="{367EF0E2-6A59-420D-A462-395DFE2BB4B9}"/>
    <hyperlink ref="I287" r:id="rId314" tooltip="Persistent link using digital object identifier" xr:uid="{AEAF748B-0032-4A11-8B77-6697B2418F42}"/>
    <hyperlink ref="I288" r:id="rId315" tooltip="Persistent link using digital object identifier" xr:uid="{98B6AEF7-31EE-40B6-8E98-D84BB0004599}"/>
    <hyperlink ref="I289" r:id="rId316" tooltip="Persistent link using digital object identifier" xr:uid="{60B8CE39-4773-4E37-8FF9-010042FBB057}"/>
    <hyperlink ref="I290" r:id="rId317" tooltip="Persistent link using digital object identifier" xr:uid="{7B1CFBB0-6149-4082-BEF4-D7969199EFB5}"/>
    <hyperlink ref="I291" r:id="rId318" tooltip="Persistent link using digital object identifier" xr:uid="{4763B60B-4D80-4CF5-B100-E5A6F7F1D89B}"/>
    <hyperlink ref="I292" r:id="rId319" tooltip="Persistent link using digital object identifier" xr:uid="{69386827-687C-4225-8544-57C0FB980E1D}"/>
    <hyperlink ref="I293" r:id="rId320" tooltip="Persistent link using digital object identifier" xr:uid="{D81C8D3F-0B62-4E63-B534-0CA1613B6219}"/>
    <hyperlink ref="I294" r:id="rId321" tooltip="Persistent link using digital object identifier" xr:uid="{072AB674-435F-4E80-8A9F-F7B0A9698FB2}"/>
    <hyperlink ref="I295" r:id="rId322" tooltip="Persistent link using digital object identifier" xr:uid="{45B392E3-55DB-4C41-80D1-B3751F91EF85}"/>
    <hyperlink ref="J295" r:id="rId323" tooltip="Persistent link using digital object identifier" xr:uid="{4E3A3891-16AD-42E8-8DF9-08D9C8D4AA15}"/>
    <hyperlink ref="I296" r:id="rId324" tooltip="Persistent link using digital object identifier" xr:uid="{AB4BA667-B60A-4C0C-9FC7-8EFACE888350}"/>
    <hyperlink ref="I297" r:id="rId325" tooltip="Persistent link using digital object identifier" xr:uid="{CCF79F12-CD84-4D13-AF32-AE5300E93CFA}"/>
    <hyperlink ref="I298" r:id="rId326" tooltip="Persistent link using digital object identifier" xr:uid="{C1712EF3-2AEB-4BA5-BDFA-2DF821205962}"/>
    <hyperlink ref="I299" r:id="rId327" tooltip="Persistent link using digital object identifier" xr:uid="{60BEDC40-C1C3-4FC0-9E49-015A0A7C3387}"/>
    <hyperlink ref="I300" r:id="rId328" tooltip="Persistent link using digital object identifier" xr:uid="{474205F9-2BCB-42C8-A67C-AD4242997D1A}"/>
    <hyperlink ref="I301" r:id="rId329" tooltip="Persistent link using digital object identifier" xr:uid="{8BABE152-A42B-4C63-BC6C-5B393B19BC84}"/>
    <hyperlink ref="I302" r:id="rId330" tooltip="Persistent link using digital object identifier" xr:uid="{B7B02D6A-F010-4286-BEC2-CD2D963C3F78}"/>
    <hyperlink ref="I303" r:id="rId331" tooltip="Persistent link using digital object identifier" xr:uid="{8E386879-47C9-4B23-AECC-31B32CB3CF37}"/>
    <hyperlink ref="I262" r:id="rId332" tooltip="Persistent link using digital object identifier" xr:uid="{001DD745-28D1-413D-B64F-A3561D926E00}"/>
  </hyperlinks>
  <pageMargins left="0.7" right="0.7" top="0.75" bottom="0.75" header="0.3" footer="0.3"/>
  <pageSetup orientation="portrait" r:id="rId3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NRELdry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2021-12-13T12:53:44Z</dcterms:created>
  <dcterms:modified xsi:type="dcterms:W3CDTF">2022-01-24T16:15:51Z</dcterms:modified>
</cp:coreProperties>
</file>