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rei Palma\Documents\Andrei\Personal\Excel Projects\"/>
    </mc:Choice>
  </mc:AlternateContent>
  <xr:revisionPtr revIDLastSave="0" documentId="13_ncr:1_{3BABFCDF-BA58-4AE1-8203-184F0C1B2C46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Reports" sheetId="1" r:id="rId1"/>
    <sheet name="Tasks" sheetId="8" r:id="rId2"/>
  </sheets>
  <definedNames>
    <definedName name="_xlnm._FilterDatabase" localSheetId="1" hidden="1">Tasks!$A$1:$H$101</definedName>
  </definedName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62" i="1" l="1"/>
  <c r="G63" i="1"/>
  <c r="G64" i="1"/>
  <c r="G61" i="1"/>
  <c r="C64" i="1"/>
  <c r="C63" i="1"/>
  <c r="C62" i="1"/>
  <c r="C61" i="1"/>
  <c r="K47" i="1"/>
  <c r="K48" i="1"/>
  <c r="K49" i="1"/>
  <c r="M49" i="1" s="1"/>
  <c r="K50" i="1"/>
  <c r="M50" i="1" s="1"/>
  <c r="K51" i="1"/>
  <c r="M51" i="1" s="1"/>
  <c r="K52" i="1"/>
  <c r="M52" i="1" s="1"/>
  <c r="K53" i="1"/>
  <c r="M53" i="1" s="1"/>
  <c r="K54" i="1"/>
  <c r="M54" i="1" s="1"/>
  <c r="K55" i="1"/>
  <c r="M55" i="1" s="1"/>
  <c r="K56" i="1"/>
  <c r="K57" i="1"/>
  <c r="M57" i="1" s="1"/>
  <c r="K46" i="1"/>
  <c r="M46" i="1" s="1"/>
  <c r="F47" i="1"/>
  <c r="F46" i="1"/>
  <c r="H47" i="1"/>
  <c r="H46" i="1"/>
  <c r="C50" i="1"/>
  <c r="M56" i="1"/>
  <c r="M47" i="1"/>
  <c r="M48" i="1"/>
  <c r="C51" i="1"/>
  <c r="C56" i="1"/>
  <c r="C54" i="1"/>
  <c r="C53" i="1"/>
  <c r="C52" i="1"/>
  <c r="F56" i="1" l="1"/>
  <c r="H56" i="1"/>
  <c r="C49" i="1"/>
</calcChain>
</file>

<file path=xl/sharedStrings.xml><?xml version="1.0" encoding="utf-8"?>
<sst xmlns="http://schemas.openxmlformats.org/spreadsheetml/2006/main" count="641" uniqueCount="263">
  <si>
    <t>Resolved Issues (Today)</t>
  </si>
  <si>
    <t>Date Received</t>
  </si>
  <si>
    <t>Date Resolved</t>
  </si>
  <si>
    <t>Type</t>
  </si>
  <si>
    <t>Project</t>
  </si>
  <si>
    <t>Client</t>
  </si>
  <si>
    <t>Description of the Issue</t>
  </si>
  <si>
    <t>Solution</t>
  </si>
  <si>
    <t>Progress</t>
  </si>
  <si>
    <t>DATA</t>
  </si>
  <si>
    <t>Resolved Issues (Yesterday)</t>
  </si>
  <si>
    <t>Pending Tasks</t>
  </si>
  <si>
    <t>Resolved Issues (Last Month)</t>
  </si>
  <si>
    <t>Resolved Issues (This Month)</t>
  </si>
  <si>
    <t>Resolved Issues (This Week)</t>
  </si>
  <si>
    <t>Resolved Issues (This Year)</t>
  </si>
  <si>
    <t>DONE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</si>
  <si>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</si>
  <si>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</si>
  <si>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</si>
  <si>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</si>
  <si>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</si>
  <si>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</si>
  <si>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</si>
  <si>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</si>
  <si>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</si>
  <si>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</si>
  <si>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</si>
  <si>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</si>
  <si>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</si>
  <si>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Resolved Issues</t>
  </si>
  <si>
    <t>Escalated Issues</t>
  </si>
  <si>
    <t>BUGS</t>
  </si>
  <si>
    <t>USER ERR</t>
  </si>
  <si>
    <t>OTHER</t>
  </si>
  <si>
    <t>Beta</t>
  </si>
  <si>
    <t>Gamma</t>
  </si>
  <si>
    <t>Alpha</t>
  </si>
  <si>
    <t>Delta</t>
  </si>
  <si>
    <t>Login page not loading</t>
  </si>
  <si>
    <t>Error message when submitting form</t>
  </si>
  <si>
    <t>Missing data in database</t>
  </si>
  <si>
    <t>Image upload not working</t>
  </si>
  <si>
    <t>Slow page load times</t>
  </si>
  <si>
    <t>Incorrect calculation in report</t>
  </si>
  <si>
    <t>Broken link on homepage</t>
  </si>
  <si>
    <t>Email notifications not sending</t>
  </si>
  <si>
    <t>Popup window displaying error</t>
  </si>
  <si>
    <t>Mobile responsiveness issue</t>
  </si>
  <si>
    <t>Page layout broken in Firefox</t>
  </si>
  <si>
    <t>Account activation link expired</t>
  </si>
  <si>
    <t>Search function returning no results</t>
  </si>
  <si>
    <t>Payment gateway error during checkout</t>
  </si>
  <si>
    <t>Dropdown menu not displaying options</t>
  </si>
  <si>
    <t>Unauthorized access to admin panel</t>
  </si>
  <si>
    <t>Graph not updating with new data</t>
  </si>
  <si>
    <t>CSRF token validation failure</t>
  </si>
  <si>
    <t>Incorrect date formatting</t>
  </si>
  <si>
    <t>404 error on specific page</t>
  </si>
  <si>
    <t>SSL certificate expired</t>
  </si>
  <si>
    <t>Captcha code not displaying</t>
  </si>
  <si>
    <t>File upload size limit exceeded</t>
  </si>
  <si>
    <t>Broken video embed</t>
  </si>
  <si>
    <t>Database connection timeout</t>
  </si>
  <si>
    <t>Currency conversion rate outdated</t>
  </si>
  <si>
    <t>Incorrect spelling in footer</t>
  </si>
  <si>
    <t>PDF download not working</t>
  </si>
  <si>
    <t>Password reset link not received</t>
  </si>
  <si>
    <t>Inconsistent font sizes across pages</t>
  </si>
  <si>
    <t>Missing product images in catalog</t>
  </si>
  <si>
    <t>Email attachment not opening</t>
  </si>
  <si>
    <t>Social media share buttons not visible</t>
  </si>
  <si>
    <t>Page freezing on scroll</t>
  </si>
  <si>
    <t>User permissions not applying correctly</t>
  </si>
  <si>
    <t>Error message during software update</t>
  </si>
  <si>
    <t>Browser compatibility issue</t>
  </si>
  <si>
    <t>Data export feature not functioning</t>
  </si>
  <si>
    <t>Website crashing under heavy traffic</t>
  </si>
  <si>
    <t>Incorrect timezone display</t>
  </si>
  <si>
    <t>Comment section not loading</t>
  </si>
  <si>
    <t>Broken slideshow on homepage</t>
  </si>
  <si>
    <t>Cart items disappearing on checkout</t>
  </si>
  <si>
    <t>Mobile app crashing on launch</t>
  </si>
  <si>
    <t>Missing required fields in form</t>
  </si>
  <si>
    <t>UI elements overlapping on mobile</t>
  </si>
  <si>
    <t>Internal server error (500)</t>
  </si>
  <si>
    <t>Automated email sent to wrong recipient</t>
  </si>
  <si>
    <t>Spam submissions in contact form</t>
  </si>
  <si>
    <t>Outdated content on landing page</t>
  </si>
  <si>
    <t>Image carousel not autoplaying</t>
  </si>
  <si>
    <t>File upload progress bar not updating</t>
  </si>
  <si>
    <t>Calendar event not syncing</t>
  </si>
  <si>
    <t>Product price display inconsistency</t>
  </si>
  <si>
    <t>Database query returning error</t>
  </si>
  <si>
    <t>HTTPS mixed content warning</t>
  </si>
  <si>
    <t>Malware detected on website</t>
  </si>
  <si>
    <t>Pop-up blocker preventing action</t>
  </si>
  <si>
    <t>Broken pagination links</t>
  </si>
  <si>
    <t>Menu dropdown not closing on click</t>
  </si>
  <si>
    <t>Third-party API integration failure</t>
  </si>
  <si>
    <t>Invalid username/password error</t>
  </si>
  <si>
    <t>Broken purchase link in email</t>
  </si>
  <si>
    <t>Slow response time on form submission</t>
  </si>
  <si>
    <t>Unresponsive support chat widget</t>
  </si>
  <si>
    <t>Incorrect billing information displayed</t>
  </si>
  <si>
    <t>Unclear error message for form validation</t>
  </si>
  <si>
    <t>Database table corruption</t>
  </si>
  <si>
    <t>Broken RSS feed</t>
  </si>
  <si>
    <t>Broken product link in email campaign</t>
  </si>
  <si>
    <t>Server disk space exceeded</t>
  </si>
  <si>
    <t>Unwanted characters in text input</t>
  </si>
  <si>
    <t>Unsubscribed user still receiving emails</t>
  </si>
  <si>
    <t>Database backup failure</t>
  </si>
  <si>
    <t>Page title not updating dynamically</t>
  </si>
  <si>
    <t>Expired SSL certificate warning</t>
  </si>
  <si>
    <t>Automated cron job not running</t>
  </si>
  <si>
    <t>Payment gateway refund error</t>
  </si>
  <si>
    <t>Custom CSS not applying on page</t>
  </si>
  <si>
    <t>Website content loading out of order</t>
  </si>
  <si>
    <t>Broken URL redirection</t>
  </si>
  <si>
    <t>Unhandled JavaScript error</t>
  </si>
  <si>
    <t>Payment gateway downtime</t>
  </si>
  <si>
    <t>Image compression reducing quality</t>
  </si>
  <si>
    <t>Missing favicon on browser tab</t>
  </si>
  <si>
    <t>Text alignment issues on mobile</t>
  </si>
  <si>
    <t>Invalid link in email newsletter</t>
  </si>
  <si>
    <t>Corrupted PDF file download</t>
  </si>
  <si>
    <t>Incorrect product stock status</t>
  </si>
  <si>
    <t>Slow response from API endpoint</t>
  </si>
  <si>
    <t>Missing alt text for images</t>
  </si>
  <si>
    <t>Broken order tracking link</t>
  </si>
  <si>
    <t>SQL injection vulnerability detected</t>
  </si>
  <si>
    <t>Data loss during form submission</t>
  </si>
  <si>
    <t>Incorrect language translation</t>
  </si>
  <si>
    <t>Database query taking too long</t>
  </si>
  <si>
    <t>Broken link in knowledge base article</t>
  </si>
  <si>
    <t>Menu item leading to wrong page</t>
  </si>
  <si>
    <t>Customer review not displaying</t>
  </si>
  <si>
    <t>Email unsubscribe link not working</t>
  </si>
  <si>
    <t>Clear browser cache and cookies.</t>
  </si>
  <si>
    <t>Update software to the latest version.</t>
  </si>
  <si>
    <t>Restart the application or device.</t>
  </si>
  <si>
    <t>Check network connectivity and firewall settings.</t>
  </si>
  <si>
    <t>Verify data integrity in the database.</t>
  </si>
  <si>
    <t>Reconfigure settings for better performance.</t>
  </si>
  <si>
    <t>Contact customer support for assistance.</t>
  </si>
  <si>
    <t>Reset password and security settings.</t>
  </si>
  <si>
    <t>Run antivirus scan for malware detection.</t>
  </si>
  <si>
    <t>Optimize images and media files for faster loading.</t>
  </si>
  <si>
    <t>Implement SSL certificate for secure connections.</t>
  </si>
  <si>
    <t>Review and update content for accuracy.</t>
  </si>
  <si>
    <t>Test website or application on different browsers.</t>
  </si>
  <si>
    <t>Monitor server resources and upgrade if needed.</t>
  </si>
  <si>
    <t>Check for broken links and fix them.</t>
  </si>
  <si>
    <t>Backup and restore data from a recent backup.</t>
  </si>
  <si>
    <t>Perform data validation and error handling.</t>
  </si>
  <si>
    <t>Implement CAPTCHA to prevent spam submissions.</t>
  </si>
  <si>
    <t>Review and update user permissions.</t>
  </si>
  <si>
    <t>Conduct user training for better usage understanding.</t>
  </si>
  <si>
    <t>Optimize database queries for faster response.</t>
  </si>
  <si>
    <t>Fix broken CSS or JavaScript code.</t>
  </si>
  <si>
    <t>Test forms and submission processes thoroughly.</t>
  </si>
  <si>
    <t>Enable email notifications for critical alerts.</t>
  </si>
  <si>
    <t>Implement 301 redirects for outdated URLs.</t>
  </si>
  <si>
    <t>Configure caching settings for improved performance.</t>
  </si>
  <si>
    <t>Conduct usability testing for better user experience.</t>
  </si>
  <si>
    <t>Review and update website navigation.</t>
  </si>
  <si>
    <t>Install security patches and updates.</t>
  </si>
  <si>
    <t>Optimize page load times for better SEO.</t>
  </si>
  <si>
    <t>Resolve DNS issues for domain connectivity.</t>
  </si>
  <si>
    <t>Implement content delivery network (CDN) for faster content delivery.</t>
  </si>
  <si>
    <t>Review and update website design for modern look.</t>
  </si>
  <si>
    <t>Monitor server logs for error detection.</t>
  </si>
  <si>
    <t>Conduct A/B testing for website elements.</t>
  </si>
  <si>
    <t>Improve mobile responsiveness for various devices.</t>
  </si>
  <si>
    <t>Implement two-factor authentication for added security.</t>
  </si>
  <si>
    <t>Conduct security audit and penetration testing.</t>
  </si>
  <si>
    <t>Review and update privacy policy and terms of use.</t>
  </si>
  <si>
    <t>Optimize database indexing for faster queries.</t>
  </si>
  <si>
    <t>Conduct regular backups and data archiving.</t>
  </si>
  <si>
    <t>Update API integrations for better functionality.</t>
  </si>
  <si>
    <t>Implement web analytics for data-driven insights.</t>
  </si>
  <si>
    <t>Fix broken redirects and canonical URLs.</t>
  </si>
  <si>
    <t>Test checkout process for smooth transactions.</t>
  </si>
  <si>
    <t>Implement responsive images for different resolutions.</t>
  </si>
  <si>
    <t>Review and update error messages for clarity.</t>
  </si>
  <si>
    <t>Conduct performance testing for scalability.</t>
  </si>
  <si>
    <t>Optimize server configurations for resource efficiency.</t>
  </si>
  <si>
    <t>Fix broken image links and missing alt text.</t>
  </si>
  <si>
    <t>Update and validate SSL certificates.</t>
  </si>
  <si>
    <t>Implement HTTPS for secure connections.</t>
  </si>
  <si>
    <t>Review and update content for SEO optimization.</t>
  </si>
  <si>
    <t>Fix JavaScript errors for better functionality.</t>
  </si>
  <si>
    <t>Conduct load testing for website stability.</t>
  </si>
  <si>
    <t>Implement email marketing automation.</t>
  </si>
  <si>
    <t>Optimize forms for better conversion rates.</t>
  </si>
  <si>
    <t>Review and update meta tags for search visibility.</t>
  </si>
  <si>
    <t>Fix broken video embeds and media players.</t>
  </si>
  <si>
    <t>Monitor website uptime and downtime.</t>
  </si>
  <si>
    <t>Optimize server response times for faster page loads.</t>
  </si>
  <si>
    <t>Review and update social media integrations.</t>
  </si>
  <si>
    <t>Conduct website accessibility testing.</t>
  </si>
  <si>
    <t>Implement password policies for security.</t>
  </si>
  <si>
    <t>Fix broken links in sitemap.</t>
  </si>
  <si>
    <t>Review and update XML sitemap for search engines.</t>
  </si>
  <si>
    <t>Conduct keyword research for content optimization.</t>
  </si>
  <si>
    <t>Optimize image file sizes for faster loading.</t>
  </si>
  <si>
    <t>Implement lazy loading for images and videos.</t>
  </si>
  <si>
    <t>Fix broken RSS feed subscriptions.</t>
  </si>
  <si>
    <t>Review and update meta descriptions for click-through rates.</t>
  </si>
  <si>
    <t>Conduct cross-browser testing for compatibility.</t>
  </si>
  <si>
    <t>Implement geolocation features for personalized content.</t>
  </si>
  <si>
    <t>Review and update content for relevance.</t>
  </si>
  <si>
    <t>Conduct website speed optimization.</t>
  </si>
  <si>
    <t>Implement GDPR compliance for data protection.</t>
  </si>
  <si>
    <t>Fix 404 errors and broken page links.</t>
  </si>
  <si>
    <t>Review and update contact forms for lead generation.</t>
  </si>
  <si>
    <t>Conduct security vulnerability assessments.</t>
  </si>
  <si>
    <t>Optimize server configurations for peak traffic.</t>
  </si>
  <si>
    <t>Implement email encryption for sensitive data.</t>
  </si>
  <si>
    <t>Fix broken navigation menus and dropdowns.</t>
  </si>
  <si>
    <t>Review and update blog content for engagement.</t>
  </si>
  <si>
    <t>Conduct server load balancing for high availability.</t>
  </si>
  <si>
    <t>Optimize page titles and headings for SEO.</t>
  </si>
  <si>
    <t>Fix broken image galleries and slideshows.</t>
  </si>
  <si>
    <t>Review and update product descriptions for accuracy.</t>
  </si>
  <si>
    <t>Conduct URL redirection audits.</t>
  </si>
  <si>
    <t>Optimize server-side caching for performance.</t>
  </si>
  <si>
    <t>Implement content personalization for user experience.</t>
  </si>
  <si>
    <t>Review and update email templates for branding.</t>
  </si>
  <si>
    <t>Optimize server configurations for HTTPS.</t>
  </si>
  <si>
    <t>Implement automatic software updates.</t>
  </si>
  <si>
    <t>Review and update FAQ section for customer support.</t>
  </si>
  <si>
    <t>IN PROG</t>
  </si>
  <si>
    <t>ESCALATED</t>
  </si>
  <si>
    <t>Emily</t>
  </si>
  <si>
    <t>Jacob</t>
  </si>
  <si>
    <t>Ava</t>
  </si>
  <si>
    <t>Noah</t>
  </si>
  <si>
    <t>Olivia</t>
  </si>
  <si>
    <t>Liam</t>
  </si>
  <si>
    <t>Emma</t>
  </si>
  <si>
    <t>Jackson</t>
  </si>
  <si>
    <t>Sophia</t>
  </si>
  <si>
    <t>Aiden</t>
  </si>
  <si>
    <t>Isabella</t>
  </si>
  <si>
    <t>Lucas</t>
  </si>
  <si>
    <t>Mia</t>
  </si>
  <si>
    <t>Ethan</t>
  </si>
  <si>
    <t>Amelia</t>
  </si>
  <si>
    <t>James</t>
  </si>
  <si>
    <t>Harper</t>
  </si>
  <si>
    <t>Alexander</t>
  </si>
  <si>
    <t>Charlotte</t>
  </si>
  <si>
    <t>Michael</t>
  </si>
  <si>
    <t>Evelyn</t>
  </si>
  <si>
    <t>Benjamin</t>
  </si>
  <si>
    <t>Abigail</t>
  </si>
  <si>
    <t>Daniel</t>
  </si>
  <si>
    <t>Counts Per Projects</t>
  </si>
  <si>
    <t>ISSUE DASHBOARDS</t>
  </si>
  <si>
    <t>Counts Per Type</t>
  </si>
  <si>
    <t>Scrolldown for the breakdown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</si>
</sst>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3" x14ac:knownFonts="1"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i/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  <charset val="1"/>
      <scheme val="major"/>
    </font>
    <font>
      <sz val="8"/>
      <name val="Arial"/>
      <family val="2"/>
      <charset val="1"/>
    </font>
    <font>
      <b/>
      <sz val="22"/>
      <color rgb="FFF8F9FA"/>
      <name val="Arial"/>
      <family val="2"/>
    </font>
    <font>
      <b/>
      <sz val="10"/>
      <color rgb="FFF8F9FA"/>
      <name val="Arial"/>
      <family val="2"/>
    </font>
    <font>
      <sz val="10"/>
      <color rgb="FFF8F9FA"/>
      <name val="Arial"/>
      <family val="2"/>
    </font>
    <font>
      <sz val="11"/>
      <color rgb="FFF8F9FA"/>
      <name val="Arial"/>
      <family val="2"/>
      <charset val="1"/>
      <scheme val="major"/>
    </font>
    <font>
      <sz val="11"/>
      <name val="Arial"/>
      <family val="2"/>
      <charset val="1"/>
      <scheme val="major"/>
    </font>
    <font>
      <sz val="10"/>
      <color theme="2" tint="-0.499984740745262"/>
      <name val="Arial"/>
      <family val="2"/>
    </font>
    <font>
      <b/>
      <sz val="22"/>
      <color rgb="FFF8F9FA"/>
      <name val="Arial Rounded MT Bold"/>
      <family val="2"/>
    </font>
  </fonts>
  <fills count="7">
    <fill>
      <patternFill patternType="none"/>
    </fill>
    <fill>
      <patternFill patternType="gray125"/>
    </fill>
    <fill>
      <patternFill patternType="solid">
        <fgColor rgb="FF77BC65"/>
        <bgColor rgb="FF99CC00"/>
      </patternFill>
    </fill>
    <fill>
      <patternFill patternType="solid">
        <fgColor rgb="FFFFFF6D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6C757D"/>
        <bgColor rgb="FF666699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Border="0" applyProtection="0">
      <alignment horizontal="center" vertical="center"/>
    </xf>
    <xf numFmtId="0" fontId="1" fillId="3" borderId="0" applyBorder="0" applyProtection="0">
      <alignment horizontal="center" vertical="center"/>
    </xf>
    <xf numFmtId="0" fontId="2" fillId="4" borderId="0" applyProtection="0"/>
    <xf numFmtId="0" fontId="3" fillId="3" borderId="0" applyBorder="0" applyProtection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top"/>
    </xf>
    <xf numFmtId="0" fontId="8" fillId="6" borderId="0" xfId="0" applyFont="1" applyFill="1"/>
    <xf numFmtId="0" fontId="7" fillId="6" borderId="0" xfId="0" applyFont="1" applyFill="1"/>
    <xf numFmtId="0" fontId="7" fillId="6" borderId="0" xfId="0" applyFont="1" applyFill="1"/>
    <xf numFmtId="0" fontId="6" fillId="6" borderId="0" xfId="0" applyFont="1" applyFill="1" applyAlignment="1">
      <alignment vertical="center"/>
    </xf>
    <xf numFmtId="0" fontId="7" fillId="6" borderId="0" xfId="0" applyFont="1" applyFill="1" applyAlignment="1">
      <alignment horizontal="center"/>
    </xf>
    <xf numFmtId="0" fontId="7" fillId="6" borderId="0" xfId="0" applyFont="1" applyFill="1" applyAlignment="1">
      <alignment horizontal="left" vertical="top"/>
    </xf>
    <xf numFmtId="164" fontId="9" fillId="5" borderId="0" xfId="0" applyNumberFormat="1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6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</cellXfs>
  <cellStyles count="5">
    <cellStyle name="Done" xfId="1" xr:uid="{00000000-0005-0000-0000-000006000000}"/>
    <cellStyle name="In Progress" xfId="2" xr:uid="{00000000-0005-0000-0000-000007000000}"/>
    <cellStyle name="Normal" xfId="0" builtinId="0"/>
    <cellStyle name="Warning1" xfId="3" xr:uid="{00000000-0005-0000-0000-000008000000}"/>
    <cellStyle name="Warning2 " xfId="4" xr:uid="{00000000-0005-0000-0000-000009000000}"/>
  </cellStyles>
  <dxfs count="10"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>
          <bgColor rgb="FFB6DF89"/>
        </patternFill>
      </fill>
    </dxf>
    <dxf>
      <fill>
        <patternFill>
          <bgColor rgb="FFFFFF37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>
          <bgColor rgb="FFB6DF89"/>
        </patternFill>
      </fill>
    </dxf>
    <dxf>
      <fill>
        <patternFill>
          <bgColor rgb="FFFFFF37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D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8F9FA"/>
      <color rgb="FF212529"/>
      <color rgb="FF6C757D"/>
      <color rgb="FFFFFF37"/>
      <color rgb="FFFFFF85"/>
      <color rgb="FFB6DF89"/>
      <color rgb="FFFDE6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707560206322819E-2"/>
          <c:y val="0.1946683897383942"/>
          <c:w val="0.90091998115620153"/>
          <c:h val="0.73253864100320798"/>
        </c:manualLayout>
      </c:layout>
      <c:barChart>
        <c:barDir val="col"/>
        <c:grouping val="clustered"/>
        <c:varyColors val="0"/>
        <c:ser>
          <c:idx val="1"/>
          <c:order val="1"/>
          <c:spPr>
            <a:noFill/>
            <a:ln w="9525" cap="flat" cmpd="sng" algn="ctr">
              <a:solidFill>
                <a:srgbClr val="F8F9FA"/>
              </a:solidFill>
              <a:miter lim="800000"/>
            </a:ln>
            <a:effectLst>
              <a:glow rad="63500">
                <a:srgbClr val="F8F9FA">
                  <a:alpha val="25000"/>
                </a:srgbClr>
              </a:glow>
            </a:effectLst>
          </c:spPr>
          <c:invertIfNegative val="0"/>
          <c:cat>
            <c:strRef>
              <c:f>Reports!$L$46:$L$57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Reports!$M$46:$M$57</c:f>
              <c:numCache>
                <c:formatCode>General</c:formatCode>
                <c:ptCount val="12"/>
                <c:pt idx="0">
                  <c:v>22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D-42C3-81A0-1F9B99C63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53294392"/>
        <c:axId val="5532879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noFill/>
                  <a:ln w="9525" cap="flat" cmpd="sng" algn="ctr">
                    <a:solidFill>
                      <a:schemeClr val="dk1">
                        <a:tint val="88500"/>
                      </a:schemeClr>
                    </a:solidFill>
                    <a:miter lim="800000"/>
                  </a:ln>
                  <a:effectLst>
                    <a:glow rad="63500">
                      <a:schemeClr val="dk1">
                        <a:tint val="885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Reports!$L$46:$L$57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Reports!$L$46:$L$57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EFD-42C3-81A0-1F9B99C630AB}"/>
                  </c:ext>
                </c:extLst>
              </c15:ser>
            </c15:filteredBarSeries>
          </c:ext>
        </c:extLst>
      </c:barChart>
      <c:catAx>
        <c:axId val="5532943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87912"/>
        <c:crosses val="autoZero"/>
        <c:auto val="1"/>
        <c:lblAlgn val="ctr"/>
        <c:lblOffset val="100"/>
        <c:noMultiLvlLbl val="0"/>
      </c:catAx>
      <c:valAx>
        <c:axId val="55328791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94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bg1">
                  <a:lumMod val="95000"/>
                </a:schemeClr>
              </a:solidFill>
              <a:miter lim="800000"/>
            </a:ln>
            <a:effectLst>
              <a:glow rad="63500">
                <a:schemeClr val="dk1">
                  <a:tint val="88500"/>
                  <a:satMod val="175000"/>
                  <a:alpha val="25000"/>
                </a:schemeClr>
              </a:glow>
            </a:effectLst>
          </c:spPr>
          <c:invertIfNegative val="0"/>
          <c:dPt>
            <c:idx val="1"/>
            <c:invertIfNegative val="0"/>
            <c:bubble3D val="0"/>
            <c:spPr>
              <a:noFill/>
              <a:ln w="9525" cap="flat" cmpd="sng" algn="ctr">
                <a:solidFill>
                  <a:schemeClr val="bg1">
                    <a:lumMod val="95000"/>
                  </a:schemeClr>
                </a:solidFill>
                <a:miter lim="800000"/>
              </a:ln>
              <a:effectLst>
                <a:glow rad="50800">
                  <a:srgbClr val="F8F9FA">
                    <a:alpha val="25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0-5B36-45E7-B124-80786CCCED1E}"/>
              </c:ext>
            </c:extLst>
          </c:dPt>
          <c:cat>
            <c:numRef>
              <c:f>Reports!$G$46:$G$47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Reports!$H$46:$H$47</c:f>
              <c:numCache>
                <c:formatCode>General</c:formatCode>
                <c:ptCount val="2"/>
                <c:pt idx="0">
                  <c:v>0</c:v>
                </c:pt>
                <c:pt idx="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D-45B1-A884-28E3FE547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54170280"/>
        <c:axId val="554164520"/>
      </c:barChart>
      <c:catAx>
        <c:axId val="554170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64520"/>
        <c:crosses val="autoZero"/>
        <c:auto val="1"/>
        <c:lblAlgn val="ctr"/>
        <c:lblOffset val="100"/>
        <c:noMultiLvlLbl val="0"/>
      </c:catAx>
      <c:valAx>
        <c:axId val="5541645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70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9525" cap="rnd">
              <a:solidFill>
                <a:srgbClr val="F8F9FA"/>
              </a:solidFill>
            </a:ln>
            <a:effectLst>
              <a:glow rad="38100">
                <a:srgbClr val="F8F9FA">
                  <a:alpha val="63000"/>
                </a:srgbClr>
              </a:glow>
              <a:outerShdw blurRad="63500" sx="1000" sy="1000" algn="ctr" rotWithShape="0">
                <a:srgbClr val="F8F9FA"/>
              </a:outerShdw>
            </a:effectLst>
          </c:spPr>
          <c:marker>
            <c:symbol val="none"/>
          </c:marker>
          <c:cat>
            <c:strRef>
              <c:f>Reports!$A$61:$B$64</c:f>
              <c:strCache>
                <c:ptCount val="4"/>
                <c:pt idx="0">
                  <c:v>Alpha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</c:strCache>
            </c:strRef>
          </c:cat>
          <c:val>
            <c:numRef>
              <c:f>Reports!$C$61:$C$64</c:f>
              <c:numCache>
                <c:formatCode>General</c:formatCode>
                <c:ptCount val="4"/>
                <c:pt idx="0">
                  <c:v>27</c:v>
                </c:pt>
                <c:pt idx="1">
                  <c:v>27</c:v>
                </c:pt>
                <c:pt idx="2">
                  <c:v>24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3-4D55-B357-844513FB0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150448"/>
        <c:axId val="588145768"/>
      </c:radarChart>
      <c:catAx>
        <c:axId val="5881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8F9FA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45768"/>
        <c:auto val="1"/>
        <c:lblAlgn val="ctr"/>
        <c:lblOffset val="100"/>
        <c:noMultiLvlLbl val="0"/>
      </c:catAx>
      <c:valAx>
        <c:axId val="58814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50448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doughnutChart>
        <c:varyColors val="1"/>
        <c:ser>
          <c:idx val="1"/>
          <c:order val="1"/>
          <c:spPr>
            <a:effectLst>
              <a:glow rad="88900">
                <a:srgbClr val="F8F9FA">
                  <a:alpha val="7000"/>
                </a:srgbClr>
              </a:glow>
            </a:effectLst>
          </c:spPr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noFill/>
              </a:ln>
              <a:effectLst>
                <a:glow rad="88900">
                  <a:srgbClr val="F8F9FA">
                    <a:alpha val="7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9-975E-448B-85B1-3D5C80D96643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noFill/>
              </a:ln>
              <a:effectLst>
                <a:glow rad="88900">
                  <a:srgbClr val="F8F9FA">
                    <a:alpha val="7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7-975E-448B-85B1-3D5C80D96643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 w="19050">
                <a:noFill/>
              </a:ln>
              <a:effectLst>
                <a:glow rad="88900">
                  <a:srgbClr val="F8F9FA">
                    <a:alpha val="7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8-975E-448B-85B1-3D5C80D96643}"/>
              </c:ext>
            </c:extLst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 w="19050">
                <a:noFill/>
              </a:ln>
              <a:effectLst>
                <a:glow rad="88900">
                  <a:srgbClr val="F8F9FA">
                    <a:alpha val="7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A-975E-448B-85B1-3D5C80D966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F8F9FA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Reports!$E$61:$E$64</c:f>
              <c:strCache>
                <c:ptCount val="4"/>
                <c:pt idx="0">
                  <c:v>BUGS</c:v>
                </c:pt>
                <c:pt idx="1">
                  <c:v>DATA</c:v>
                </c:pt>
                <c:pt idx="2">
                  <c:v>OTHER</c:v>
                </c:pt>
                <c:pt idx="3">
                  <c:v>USER ERR</c:v>
                </c:pt>
              </c:strCache>
            </c:strRef>
          </c:cat>
          <c:val>
            <c:numRef>
              <c:f>Reports!$G$61:$G$64</c:f>
              <c:numCache>
                <c:formatCode>General</c:formatCode>
                <c:ptCount val="4"/>
                <c:pt idx="0">
                  <c:v>25</c:v>
                </c:pt>
                <c:pt idx="1">
                  <c:v>37</c:v>
                </c:pt>
                <c:pt idx="2">
                  <c:v>16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5E-448B-85B1-3D5C80D96643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dk1">
                        <a:tint val="885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dk1">
                        <a:tint val="55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dk1">
                        <a:tint val="75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dk1">
                        <a:tint val="985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Reports!$E$61:$E$64</c15:sqref>
                        </c15:formulaRef>
                      </c:ext>
                    </c:extLst>
                    <c:strCache>
                      <c:ptCount val="4"/>
                      <c:pt idx="0">
                        <c:v>BUGS</c:v>
                      </c:pt>
                      <c:pt idx="1">
                        <c:v>DATA</c:v>
                      </c:pt>
                      <c:pt idx="2">
                        <c:v>OTHER</c:v>
                      </c:pt>
                      <c:pt idx="3">
                        <c:v>USER ERR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Reports!$F$61:$F$64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75E-448B-85B1-3D5C80D96643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>
          <a:glow>
            <a:srgbClr val="F8F9FA"/>
          </a:glo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159201</xdr:rowOff>
    </xdr:from>
    <xdr:to>
      <xdr:col>6</xdr:col>
      <xdr:colOff>152400</xdr:colOff>
      <xdr:row>18</xdr:row>
      <xdr:rowOff>37281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2A8092-6A96-DC47-DDAE-F9266889E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8164</xdr:colOff>
      <xdr:row>3</xdr:row>
      <xdr:rowOff>1280</xdr:rowOff>
    </xdr:from>
    <xdr:to>
      <xdr:col>13</xdr:col>
      <xdr:colOff>762000</xdr:colOff>
      <xdr:row>18</xdr:row>
      <xdr:rowOff>41285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FBC4F1-BEB1-934B-A7B0-7D0183108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38100</xdr:rowOff>
    </xdr:from>
    <xdr:to>
      <xdr:col>6</xdr:col>
      <xdr:colOff>152399</xdr:colOff>
      <xdr:row>37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88D831-723B-B738-46CF-AAF5C0E73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19</xdr:row>
      <xdr:rowOff>28575</xdr:rowOff>
    </xdr:from>
    <xdr:to>
      <xdr:col>13</xdr:col>
      <xdr:colOff>766191</xdr:colOff>
      <xdr:row>37</xdr:row>
      <xdr:rowOff>140589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FBB522-5342-AE80-A434-1B4076E14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64"/>
  <sheetViews>
    <sheetView zoomScale="75" zoomScaleNormal="75" workbookViewId="0">
      <selection activeCell="G13" sqref="G13"/>
    </sheetView>
  </sheetViews>
  <sheetFormatPr defaultColWidth="11.5703125" defaultRowHeight="12.75" x14ac:dyDescent="0.2"/>
  <cols>
    <col min="1" max="1" width="11.5703125" style="8"/>
    <col min="2" max="2" width="25.42578125" style="8" customWidth="1"/>
    <col min="3" max="6" width="11.5703125" style="8"/>
    <col min="7" max="7" width="11.5703125" style="8" customWidth="1"/>
    <col min="8" max="15" width="11.5703125" style="8"/>
    <col min="16" max="16" width="11.5703125" style="8" customWidth="1"/>
    <col min="17" max="16384" width="11.5703125" style="8"/>
  </cols>
  <sheetData>
    <row r="1" spans="1:16" ht="27.75" x14ac:dyDescent="0.2">
      <c r="A1" s="18" t="s">
        <v>260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1"/>
      <c r="P1" s="11"/>
    </row>
    <row r="2" spans="1:16" x14ac:dyDescent="0.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41" spans="1:14" x14ac:dyDescent="0.2">
      <c r="A41" s="17" t="s">
        <v>262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</row>
    <row r="42" spans="1:14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</row>
    <row r="45" spans="1:14" ht="27.75" x14ac:dyDescent="0.2">
      <c r="A45" s="6"/>
      <c r="B45" s="6"/>
      <c r="C45" s="6"/>
      <c r="D45" s="6"/>
      <c r="E45" s="7" t="s">
        <v>31</v>
      </c>
      <c r="F45" s="7"/>
      <c r="G45" s="7" t="s">
        <v>30</v>
      </c>
      <c r="H45" s="7"/>
    </row>
    <row r="46" spans="1:14" x14ac:dyDescent="0.2">
      <c r="E46" s="8">
        <v>2023</v>
      </c>
      <c r="F46" s="8">
        <f ca="1">COUNTIFS(Tasks!B:B, "&gt;= "  &amp; DATE(YEAR(TODAY())-1,1,1), Tasks!B:B, "&lt;=" &amp; DATE(YEAR(TODAY())-1,12,31), Tasks!H:H, "Escalated")</f>
        <v>0</v>
      </c>
      <c r="G46" s="8">
        <v>2023</v>
      </c>
      <c r="H46" s="8">
        <f ca="1">COUNTIFS(Tasks!B:B, "&gt;= "  &amp; DATE(YEAR(TODAY())-1,1,1), Tasks!B:B, "&lt;=" &amp; DATE(YEAR(TODAY())-1,12,31), Tasks!H:H, "Done")</f>
        <v>0</v>
      </c>
      <c r="K46" s="8">
        <f ca="1">YEAR(TODAY())</f>
        <v>2024</v>
      </c>
      <c r="L46" s="8" t="s">
        <v>17</v>
      </c>
      <c r="M46" s="8">
        <f ca="1">COUNTIFS(Tasks!B:B, "&gt;= "  &amp; (DATE(K46, MONTH(DATEVALUE(L46&amp;" 1")), 1)), Tasks!B:B, "&lt;= " &amp; (EOMONTH(DATE(K46, MONTH(DATEVALUE(L46&amp;" 1")), 1), 0)), Tasks!H:H, "Done")</f>
        <v>22</v>
      </c>
    </row>
    <row r="47" spans="1:14" x14ac:dyDescent="0.2">
      <c r="E47" s="8">
        <v>2024</v>
      </c>
      <c r="F47" s="8">
        <f ca="1">COUNTIFS(Tasks!B:B, "&gt;= "  &amp; DATE(YEAR(TODAY()),1,1), Tasks!B:B, "&lt;=" &amp; DATE(YEAR(TODAY()),12,31), Tasks!H:H, "Escalated")</f>
        <v>5</v>
      </c>
      <c r="G47" s="8">
        <v>2024</v>
      </c>
      <c r="H47" s="8">
        <f ca="1">COUNTIFS(Tasks!B:B, "&gt;= "  &amp; DATE(YEAR(TODAY()),1,1), Tasks!B:B, "&lt;=" &amp; DATE(YEAR(TODAY()),12,31), Tasks!H:H, "Done")</f>
        <v>92</v>
      </c>
      <c r="K47" s="8">
        <f t="shared" ref="K47:K57" ca="1" si="0">YEAR(TODAY())</f>
        <v>2024</v>
      </c>
      <c r="L47" s="8" t="s">
        <v>18</v>
      </c>
      <c r="M47" s="8">
        <f ca="1">COUNTIFS(Tasks!B:B, "&gt;= "  &amp; (DATE(K47, MONTH(DATEVALUE(L47&amp;" 1")), 1)), Tasks!B:B, "&lt;= " &amp; (EOMONTH(DATE(K47, MONTH(DATEVALUE(L47&amp;" 1")), 1), 0)), Tasks!H:H, "Done")</f>
        <v>21</v>
      </c>
    </row>
    <row r="48" spans="1:14" x14ac:dyDescent="0.2">
      <c r="E48" s="8">
        <v>2025</v>
      </c>
      <c r="G48" s="8">
        <v>2025</v>
      </c>
      <c r="K48" s="8">
        <f t="shared" ca="1" si="0"/>
        <v>2024</v>
      </c>
      <c r="L48" s="8" t="s">
        <v>19</v>
      </c>
      <c r="M48" s="8">
        <f ca="1">COUNTIFS(Tasks!B:B, "&gt;= "  &amp; (DATE(K48, MONTH(DATEVALUE(L48&amp;" 1")), 1)), Tasks!B:B, "&lt;= " &amp; (EOMONTH(DATE(K48, MONTH(DATEVALUE(L48&amp;" 1")), 1), 0)), Tasks!H:H, "Done")</f>
        <v>21</v>
      </c>
    </row>
    <row r="49" spans="1:13" x14ac:dyDescent="0.2">
      <c r="A49" s="9" t="s">
        <v>15</v>
      </c>
      <c r="B49" s="9"/>
      <c r="C49" s="8">
        <f ca="1">SUBTOTAL(9, M46:M57)</f>
        <v>92</v>
      </c>
      <c r="E49" s="8">
        <v>2026</v>
      </c>
      <c r="G49" s="8">
        <v>2026</v>
      </c>
      <c r="K49" s="8">
        <f t="shared" ca="1" si="0"/>
        <v>2024</v>
      </c>
      <c r="L49" s="8" t="s">
        <v>20</v>
      </c>
      <c r="M49" s="8">
        <f ca="1">COUNTIFS(Tasks!B:B, "&gt;= "  &amp; (DATE(K49, MONTH(DATEVALUE(L49&amp;" 1")), 1)), Tasks!B:B, "&lt;= " &amp; (EOMONTH(DATE(K49, MONTH(DATEVALUE(L49&amp;" 1")), 1), 0)), Tasks!H:H, "Done")</f>
        <v>20</v>
      </c>
    </row>
    <row r="50" spans="1:13" x14ac:dyDescent="0.2">
      <c r="A50" s="10" t="s">
        <v>12</v>
      </c>
      <c r="B50" s="10"/>
      <c r="C50" s="8">
        <f ca="1">COUNTIFS(Tasks!B:B, "&gt;= "  &amp; (DATE(YEAR(TODAY()), MONTH(TODAY()) - 1, 1)), Tasks!B:B, "&lt;= " &amp; (DATE(YEAR(TODAY()), MONTH(TODAY()), 0)), Tasks!H:H, "Done")</f>
        <v>21</v>
      </c>
      <c r="E50" s="8">
        <v>2027</v>
      </c>
      <c r="G50" s="8">
        <v>2027</v>
      </c>
      <c r="K50" s="8">
        <f t="shared" ca="1" si="0"/>
        <v>2024</v>
      </c>
      <c r="L50" s="8" t="s">
        <v>21</v>
      </c>
      <c r="M50" s="8">
        <f ca="1">COUNTIFS(Tasks!B:B, "&gt;= "  &amp; (DATE(K50, MONTH(DATEVALUE(L50&amp;" 1")), 1)), Tasks!B:B, "&lt;= " &amp; (EOMONTH(DATE(K50, MONTH(DATEVALUE(L50&amp;" 1")), 1), 0)), Tasks!H:H, "Done")</f>
        <v>8</v>
      </c>
    </row>
    <row r="51" spans="1:13" x14ac:dyDescent="0.2">
      <c r="A51" s="10" t="s">
        <v>13</v>
      </c>
      <c r="B51" s="10"/>
      <c r="C51" s="8">
        <f ca="1">COUNTIFS(Tasks!B:B, "&gt;= "  &amp; (DATE(YEAR(TODAY()), MONTH(TODAY()), 1)), Tasks!B:B, "&lt;= " &amp; (DATE(YEAR(TODAY()), MONTH(TODAY()) + 1, 0)), Tasks!H:H, "Done")</f>
        <v>21</v>
      </c>
      <c r="E51" s="8">
        <v>2028</v>
      </c>
      <c r="G51" s="8">
        <v>2028</v>
      </c>
      <c r="K51" s="8">
        <f t="shared" ca="1" si="0"/>
        <v>2024</v>
      </c>
      <c r="L51" s="8" t="s">
        <v>22</v>
      </c>
      <c r="M51" s="8">
        <f ca="1">COUNTIFS(Tasks!B:B, "&gt;= "  &amp; (DATE(K51, MONTH(DATEVALUE(L51&amp;" 1")), 1)), Tasks!B:B, "&lt;= " &amp; (EOMONTH(DATE(K51, MONTH(DATEVALUE(L51&amp;" 1")), 1), 0)), Tasks!H:H, "Done")</f>
        <v>0</v>
      </c>
    </row>
    <row r="52" spans="1:13" x14ac:dyDescent="0.2">
      <c r="A52" s="10" t="s">
        <v>14</v>
      </c>
      <c r="B52" s="10"/>
      <c r="C52" s="8">
        <f ca="1">COUNTIFS(Tasks!B:B, "&gt;= "  &amp; (TODAY() - WEEKDAY(TODAY(), 1) + 1), Tasks!B:B, "&lt;= " &amp; (TODAY() - WEEKDAY(TODAY(), 1) + 7), Tasks!H:H, "Done")</f>
        <v>4</v>
      </c>
      <c r="E52" s="8">
        <v>2029</v>
      </c>
      <c r="G52" s="8">
        <v>2029</v>
      </c>
      <c r="K52" s="8">
        <f t="shared" ca="1" si="0"/>
        <v>2024</v>
      </c>
      <c r="L52" s="8" t="s">
        <v>23</v>
      </c>
      <c r="M52" s="8">
        <f ca="1">COUNTIFS(Tasks!E:E, "&gt;= "  &amp; (DATE(K52, MONTH(DATEVALUE(L52&amp;" 1")), 1)), Tasks!E:E, "&lt;= " &amp; (EOMONTH(DATE(K52, MONTH(DATEVALUE(L52&amp;" 1")), 1), 0)), Tasks!K:K, "Done")</f>
        <v>0</v>
      </c>
    </row>
    <row r="53" spans="1:13" x14ac:dyDescent="0.2">
      <c r="A53" s="10" t="s">
        <v>0</v>
      </c>
      <c r="B53" s="10"/>
      <c r="C53" s="8">
        <f ca="1" xml:space="preserve"> COUNTIFS(Tasks!H:H, "Done", Tasks!B:B, TODAY())</f>
        <v>0</v>
      </c>
      <c r="E53" s="8">
        <v>2030</v>
      </c>
      <c r="G53" s="8">
        <v>2030</v>
      </c>
      <c r="K53" s="8">
        <f t="shared" ca="1" si="0"/>
        <v>2024</v>
      </c>
      <c r="L53" s="8" t="s">
        <v>24</v>
      </c>
      <c r="M53" s="8">
        <f ca="1">COUNTIFS(Tasks!E:E, "&gt;= "  &amp; (DATE(K53, MONTH(DATEVALUE(L53&amp;" 1")), 1)), Tasks!E:E, "&lt;= " &amp; (EOMONTH(DATE(K53, MONTH(DATEVALUE(L53&amp;" 1")), 1), 0)), Tasks!K:K, "Done")</f>
        <v>0</v>
      </c>
    </row>
    <row r="54" spans="1:13" x14ac:dyDescent="0.2">
      <c r="A54" s="9" t="s">
        <v>10</v>
      </c>
      <c r="B54" s="9"/>
      <c r="C54" s="8">
        <f ca="1" xml:space="preserve"> COUNTIFS(Tasks!H:H, "Done", Tasks!B:B, TODAY() -1)</f>
        <v>1</v>
      </c>
      <c r="E54" s="8">
        <v>2031</v>
      </c>
      <c r="G54" s="8">
        <v>2031</v>
      </c>
      <c r="K54" s="8">
        <f t="shared" ca="1" si="0"/>
        <v>2024</v>
      </c>
      <c r="L54" s="8" t="s">
        <v>25</v>
      </c>
      <c r="M54" s="8">
        <f ca="1">COUNTIFS(Tasks!E:E, "&gt;= "  &amp; (DATE(K54, MONTH(DATEVALUE(L54&amp;" 1")), 1)), Tasks!E:E, "&lt;= " &amp; (EOMONTH(DATE(K54, MONTH(DATEVALUE(L54&amp;" 1")), 1), 0)), Tasks!K:K, "Done")</f>
        <v>0</v>
      </c>
    </row>
    <row r="55" spans="1:13" x14ac:dyDescent="0.2">
      <c r="A55" s="9"/>
      <c r="B55" s="9"/>
      <c r="K55" s="8">
        <f t="shared" ca="1" si="0"/>
        <v>2024</v>
      </c>
      <c r="L55" s="8" t="s">
        <v>26</v>
      </c>
      <c r="M55" s="8">
        <f ca="1">COUNTIFS(Tasks!E:E, "&gt;= "  &amp; (DATE(K55, MONTH(DATEVALUE(L55&amp;" 1")), 1)), Tasks!E:E, "&lt;= " &amp; (EOMONTH(DATE(K55, MONTH(DATEVALUE(L55&amp;" 1")), 1), 0)), Tasks!K:K, "Done")</f>
        <v>0</v>
      </c>
    </row>
    <row r="56" spans="1:13" x14ac:dyDescent="0.2">
      <c r="A56" s="9" t="s">
        <v>11</v>
      </c>
      <c r="B56" s="9"/>
      <c r="C56" s="8">
        <f ca="1" xml:space="preserve"> COUNTIFS(Tasks!H:H, "InProgress", Tasks!A:A, TODAY() -1)</f>
        <v>0</v>
      </c>
      <c r="E56" s="9" t="s">
        <v>29</v>
      </c>
      <c r="F56" s="8">
        <f ca="1" xml:space="preserve"> SUM(F46:F55)</f>
        <v>5</v>
      </c>
      <c r="G56" s="9" t="s">
        <v>29</v>
      </c>
      <c r="H56" s="8">
        <f ca="1">SUM(H46:H55)</f>
        <v>92</v>
      </c>
      <c r="K56" s="8">
        <f t="shared" ca="1" si="0"/>
        <v>2024</v>
      </c>
      <c r="L56" s="8" t="s">
        <v>27</v>
      </c>
      <c r="M56" s="8">
        <f ca="1">COUNTIFS(Tasks!E:E, "&gt;= "  &amp; (DATE(K56, MONTH(DATEVALUE(L56&amp;" 1")), 1)), Tasks!E:E, "&lt;= " &amp; (EOMONTH(DATE(K56, MONTH(DATEVALUE(L56&amp;" 1")), 1), 0)), Tasks!K:K, "Done")</f>
        <v>0</v>
      </c>
    </row>
    <row r="57" spans="1:13" x14ac:dyDescent="0.2">
      <c r="K57" s="8">
        <f t="shared" ca="1" si="0"/>
        <v>2024</v>
      </c>
      <c r="L57" s="8" t="s">
        <v>28</v>
      </c>
      <c r="M57" s="8">
        <f ca="1">COUNTIFS(Tasks!E:E, "&gt;= "  &amp; (DATE(K57, MONTH(DATEVALUE(L57&amp;" 1")), 1)), Tasks!E:E, "&lt;= " &amp; (EOMONTH(DATE(K57, MONTH(DATEVALUE(L57&amp;" 1")), 1), 0)), Tasks!K:K, "Done")</f>
        <v>0</v>
      </c>
    </row>
    <row r="59" spans="1:13" x14ac:dyDescent="0.2">
      <c r="A59" s="12" t="s">
        <v>259</v>
      </c>
      <c r="B59" s="12"/>
      <c r="C59" s="12"/>
      <c r="E59" s="12" t="s">
        <v>261</v>
      </c>
      <c r="F59" s="12"/>
      <c r="G59" s="12"/>
    </row>
    <row r="61" spans="1:13" x14ac:dyDescent="0.2">
      <c r="A61" s="13" t="s">
        <v>37</v>
      </c>
      <c r="B61" s="13"/>
      <c r="C61" s="8">
        <f xml:space="preserve"> SUM(COUNTIFS(Tasks!D$2:D$1048576, Reports!A61, Tasks!H$2:H$1048576, "DONE"), COUNTIFS(Tasks!D$2:D$1048576, Reports!A61, Tasks!H$2:H$1048576, "IN PROG"), COUNTIFS(Tasks!D$2:D$1048576, Reports!A61, Tasks!H$2:H$1048576, "ESCALATED"))</f>
        <v>27</v>
      </c>
      <c r="E61" s="13" t="s">
        <v>32</v>
      </c>
      <c r="F61" s="13"/>
      <c r="G61" s="8">
        <f>COUNTIF(Tasks!C$2:C$1048576, Reports!E61)</f>
        <v>25</v>
      </c>
    </row>
    <row r="62" spans="1:13" x14ac:dyDescent="0.2">
      <c r="A62" s="13" t="s">
        <v>35</v>
      </c>
      <c r="B62" s="13"/>
      <c r="C62" s="8">
        <f xml:space="preserve"> SUM(COUNTIFS(Tasks!D$2:D$1048576, Reports!A62, Tasks!H$2:H$1048576, "DONE"), COUNTIFS(Tasks!D$2:D$1048576, Reports!A62, Tasks!H$2:H$1048576, "IN PROG"), COUNTIFS(Tasks!D$2:D$1048576, Reports!A62, Tasks!H$2:H$1048576, "ESCALATED"))</f>
        <v>27</v>
      </c>
      <c r="E62" s="13" t="s">
        <v>9</v>
      </c>
      <c r="F62" s="13"/>
      <c r="G62" s="8">
        <f>COUNTIF(Tasks!C$2:C$1048576, Reports!E62)</f>
        <v>37</v>
      </c>
    </row>
    <row r="63" spans="1:13" x14ac:dyDescent="0.2">
      <c r="A63" s="13" t="s">
        <v>38</v>
      </c>
      <c r="B63" s="13"/>
      <c r="C63" s="8">
        <f xml:space="preserve"> SUM(COUNTIFS(Tasks!D$2:D$1048576, Reports!A63, Tasks!H$2:H$1048576, "DONE"), COUNTIFS(Tasks!D$2:D$1048576, Reports!A63, Tasks!H$2:H$1048576, "IN PROG"), COUNTIFS(Tasks!D$2:D$1048576, Reports!A63, Tasks!H$2:H$1048576, "ESCALATED"))</f>
        <v>24</v>
      </c>
      <c r="E63" s="13" t="s">
        <v>34</v>
      </c>
      <c r="F63" s="13"/>
      <c r="G63" s="8">
        <f>COUNTIF(Tasks!C$2:C$1048576, Reports!E63)</f>
        <v>16</v>
      </c>
    </row>
    <row r="64" spans="1:13" x14ac:dyDescent="0.2">
      <c r="A64" s="13" t="s">
        <v>36</v>
      </c>
      <c r="B64" s="13"/>
      <c r="C64" s="8">
        <f xml:space="preserve"> SUM(COUNTIFS(Tasks!D$2:D$1048576, Reports!A64, Tasks!H$2:H$1048576, "DONE"), COUNTIFS(Tasks!D$2:D$1048576, Reports!A64, Tasks!H$2:H$1048576, "IN PROG"), COUNTIFS(Tasks!D$2:D$1048576, Reports!A64, Tasks!H$2:H$1048576, "ESCALATED"))</f>
        <v>22</v>
      </c>
      <c r="E64" s="9" t="s">
        <v>33</v>
      </c>
      <c r="G64" s="8">
        <f>COUNTIF(Tasks!C$2:C$1048576, Reports!E64)</f>
        <v>22</v>
      </c>
    </row>
  </sheetData>
  <mergeCells count="17">
    <mergeCell ref="E61:F61"/>
    <mergeCell ref="E62:F62"/>
    <mergeCell ref="E63:F63"/>
    <mergeCell ref="E59:G59"/>
    <mergeCell ref="A61:B61"/>
    <mergeCell ref="A62:B62"/>
    <mergeCell ref="A63:B63"/>
    <mergeCell ref="A64:B64"/>
    <mergeCell ref="A59:C59"/>
    <mergeCell ref="A53:B53"/>
    <mergeCell ref="A50:B50"/>
    <mergeCell ref="G45:H45"/>
    <mergeCell ref="E45:F45"/>
    <mergeCell ref="A51:B51"/>
    <mergeCell ref="A52:B52"/>
    <mergeCell ref="A1:N2"/>
    <mergeCell ref="A41:N42"/>
  </mergeCells>
  <phoneticPr fontId="5" type="noConversion"/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216DA-ECE9-48B9-B37D-1793EB74D28B}">
  <sheetPr codeName="Sheet2"/>
  <dimension ref="A1:H101"/>
  <sheetViews>
    <sheetView tabSelected="1" topLeftCell="B1" zoomScale="85" zoomScaleNormal="85" workbookViewId="0">
      <selection activeCell="J7" sqref="J7"/>
    </sheetView>
  </sheetViews>
  <sheetFormatPr defaultColWidth="20.7109375" defaultRowHeight="12.75" x14ac:dyDescent="0.2"/>
  <cols>
    <col min="1" max="2" width="20.7109375" style="4"/>
    <col min="3" max="5" width="20.7109375" style="2"/>
    <col min="6" max="6" width="21.5703125" style="2" customWidth="1"/>
    <col min="7" max="16384" width="20.7109375" style="2"/>
  </cols>
  <sheetData>
    <row r="1" spans="1:8" s="16" customFormat="1" ht="28.5" x14ac:dyDescent="0.2">
      <c r="A1" s="14" t="s">
        <v>1</v>
      </c>
      <c r="B1" s="14" t="s">
        <v>2</v>
      </c>
      <c r="C1" s="15" t="s">
        <v>3</v>
      </c>
      <c r="D1" s="15" t="s">
        <v>4</v>
      </c>
      <c r="E1" s="15" t="s">
        <v>5</v>
      </c>
      <c r="F1" s="15" t="s">
        <v>6</v>
      </c>
      <c r="G1" s="15" t="s">
        <v>7</v>
      </c>
      <c r="H1" s="15" t="s">
        <v>8</v>
      </c>
    </row>
    <row r="2" spans="1:8" s="1" customFormat="1" ht="25.5" x14ac:dyDescent="0.2">
      <c r="A2" s="3">
        <v>45292</v>
      </c>
      <c r="B2" s="3">
        <v>45292</v>
      </c>
      <c r="C2" s="5" t="s">
        <v>9</v>
      </c>
      <c r="D2" s="5" t="s">
        <v>37</v>
      </c>
      <c r="E2" s="1" t="s">
        <v>235</v>
      </c>
      <c r="F2" s="1" t="s">
        <v>39</v>
      </c>
      <c r="G2" s="1" t="s">
        <v>139</v>
      </c>
      <c r="H2" s="5" t="s">
        <v>16</v>
      </c>
    </row>
    <row r="3" spans="1:8" s="1" customFormat="1" ht="25.5" x14ac:dyDescent="0.2">
      <c r="A3" s="3">
        <v>45293</v>
      </c>
      <c r="B3" s="3">
        <v>45293</v>
      </c>
      <c r="C3" s="5" t="s">
        <v>32</v>
      </c>
      <c r="D3" s="5" t="s">
        <v>38</v>
      </c>
      <c r="E3" s="1" t="s">
        <v>236</v>
      </c>
      <c r="F3" s="1" t="s">
        <v>40</v>
      </c>
      <c r="G3" s="1" t="s">
        <v>140</v>
      </c>
      <c r="H3" s="5" t="s">
        <v>16</v>
      </c>
    </row>
    <row r="4" spans="1:8" s="1" customFormat="1" ht="25.5" x14ac:dyDescent="0.2">
      <c r="A4" s="3">
        <v>45294</v>
      </c>
      <c r="B4" s="3">
        <v>45294</v>
      </c>
      <c r="C4" s="5" t="s">
        <v>33</v>
      </c>
      <c r="D4" s="5" t="s">
        <v>36</v>
      </c>
      <c r="E4" s="1" t="s">
        <v>237</v>
      </c>
      <c r="F4" s="1" t="s">
        <v>41</v>
      </c>
      <c r="G4" s="1" t="s">
        <v>141</v>
      </c>
      <c r="H4" s="5" t="s">
        <v>16</v>
      </c>
    </row>
    <row r="5" spans="1:8" s="1" customFormat="1" ht="38.25" x14ac:dyDescent="0.2">
      <c r="A5" s="3">
        <v>45295</v>
      </c>
      <c r="B5" s="3">
        <v>45295</v>
      </c>
      <c r="C5" s="5" t="s">
        <v>9</v>
      </c>
      <c r="D5" s="5" t="s">
        <v>35</v>
      </c>
      <c r="E5" s="1" t="s">
        <v>238</v>
      </c>
      <c r="F5" s="1" t="s">
        <v>42</v>
      </c>
      <c r="G5" s="1" t="s">
        <v>142</v>
      </c>
      <c r="H5" s="5" t="s">
        <v>16</v>
      </c>
    </row>
    <row r="6" spans="1:8" s="1" customFormat="1" ht="25.5" x14ac:dyDescent="0.2">
      <c r="A6" s="3">
        <v>45296</v>
      </c>
      <c r="B6" s="3">
        <v>45296</v>
      </c>
      <c r="C6" s="5" t="s">
        <v>34</v>
      </c>
      <c r="D6" s="5" t="s">
        <v>36</v>
      </c>
      <c r="E6" s="1" t="s">
        <v>239</v>
      </c>
      <c r="F6" s="1" t="s">
        <v>43</v>
      </c>
      <c r="G6" s="1" t="s">
        <v>143</v>
      </c>
      <c r="H6" s="5" t="s">
        <v>16</v>
      </c>
    </row>
    <row r="7" spans="1:8" s="1" customFormat="1" ht="25.5" x14ac:dyDescent="0.2">
      <c r="A7" s="3">
        <v>45297</v>
      </c>
      <c r="B7" s="3">
        <v>45297</v>
      </c>
      <c r="C7" s="5" t="s">
        <v>32</v>
      </c>
      <c r="D7" s="5" t="s">
        <v>37</v>
      </c>
      <c r="E7" s="1" t="s">
        <v>240</v>
      </c>
      <c r="F7" s="1" t="s">
        <v>44</v>
      </c>
      <c r="G7" s="1" t="s">
        <v>144</v>
      </c>
      <c r="H7" s="5" t="s">
        <v>16</v>
      </c>
    </row>
    <row r="8" spans="1:8" s="1" customFormat="1" ht="25.5" x14ac:dyDescent="0.2">
      <c r="A8" s="3">
        <v>45300</v>
      </c>
      <c r="B8" s="3">
        <v>45301</v>
      </c>
      <c r="C8" s="5" t="s">
        <v>33</v>
      </c>
      <c r="D8" s="5" t="s">
        <v>38</v>
      </c>
      <c r="E8" s="1" t="s">
        <v>241</v>
      </c>
      <c r="F8" s="1" t="s">
        <v>45</v>
      </c>
      <c r="G8" s="1" t="s">
        <v>145</v>
      </c>
      <c r="H8" s="5" t="s">
        <v>234</v>
      </c>
    </row>
    <row r="9" spans="1:8" s="1" customFormat="1" ht="25.5" x14ac:dyDescent="0.2">
      <c r="A9" s="3">
        <v>45301</v>
      </c>
      <c r="B9" s="3">
        <v>45301</v>
      </c>
      <c r="C9" s="5" t="s">
        <v>9</v>
      </c>
      <c r="D9" s="5" t="s">
        <v>35</v>
      </c>
      <c r="E9" s="1" t="s">
        <v>242</v>
      </c>
      <c r="F9" s="1" t="s">
        <v>46</v>
      </c>
      <c r="G9" s="1" t="s">
        <v>146</v>
      </c>
      <c r="H9" s="5" t="s">
        <v>16</v>
      </c>
    </row>
    <row r="10" spans="1:8" s="1" customFormat="1" ht="25.5" x14ac:dyDescent="0.2">
      <c r="A10" s="3">
        <v>45302</v>
      </c>
      <c r="B10" s="3">
        <v>45302</v>
      </c>
      <c r="C10" s="5" t="s">
        <v>9</v>
      </c>
      <c r="D10" s="5" t="s">
        <v>38</v>
      </c>
      <c r="E10" s="1" t="s">
        <v>243</v>
      </c>
      <c r="F10" s="1" t="s">
        <v>47</v>
      </c>
      <c r="G10" s="1" t="s">
        <v>147</v>
      </c>
      <c r="H10" s="5" t="s">
        <v>16</v>
      </c>
    </row>
    <row r="11" spans="1:8" s="1" customFormat="1" ht="38.25" x14ac:dyDescent="0.2">
      <c r="A11" s="3">
        <v>45303</v>
      </c>
      <c r="B11" s="3">
        <v>45303</v>
      </c>
      <c r="C11" s="5" t="s">
        <v>32</v>
      </c>
      <c r="D11" s="5" t="s">
        <v>37</v>
      </c>
      <c r="E11" s="1" t="s">
        <v>244</v>
      </c>
      <c r="F11" s="1" t="s">
        <v>48</v>
      </c>
      <c r="G11" s="1" t="s">
        <v>148</v>
      </c>
      <c r="H11" s="5" t="s">
        <v>16</v>
      </c>
    </row>
    <row r="12" spans="1:8" s="1" customFormat="1" ht="38.25" x14ac:dyDescent="0.2">
      <c r="A12" s="3">
        <v>45304</v>
      </c>
      <c r="B12" s="3">
        <v>45304</v>
      </c>
      <c r="C12" s="5" t="s">
        <v>9</v>
      </c>
      <c r="D12" s="5" t="s">
        <v>36</v>
      </c>
      <c r="E12" s="1" t="s">
        <v>245</v>
      </c>
      <c r="F12" s="1" t="s">
        <v>49</v>
      </c>
      <c r="G12" s="1" t="s">
        <v>149</v>
      </c>
      <c r="H12" s="5" t="s">
        <v>16</v>
      </c>
    </row>
    <row r="13" spans="1:8" s="1" customFormat="1" ht="25.5" x14ac:dyDescent="0.2">
      <c r="A13" s="3">
        <v>45307</v>
      </c>
      <c r="B13" s="3">
        <v>45307</v>
      </c>
      <c r="C13" s="5" t="s">
        <v>34</v>
      </c>
      <c r="D13" s="5" t="s">
        <v>35</v>
      </c>
      <c r="E13" s="1" t="s">
        <v>246</v>
      </c>
      <c r="F13" s="1" t="s">
        <v>50</v>
      </c>
      <c r="G13" s="1" t="s">
        <v>150</v>
      </c>
      <c r="H13" s="5" t="s">
        <v>16</v>
      </c>
    </row>
    <row r="14" spans="1:8" s="1" customFormat="1" ht="38.25" x14ac:dyDescent="0.2">
      <c r="A14" s="3">
        <v>45308</v>
      </c>
      <c r="B14" s="3">
        <v>45308</v>
      </c>
      <c r="C14" s="5" t="s">
        <v>33</v>
      </c>
      <c r="D14" s="5" t="s">
        <v>36</v>
      </c>
      <c r="E14" s="1" t="s">
        <v>247</v>
      </c>
      <c r="F14" s="1" t="s">
        <v>51</v>
      </c>
      <c r="G14" s="1" t="s">
        <v>151</v>
      </c>
      <c r="H14" s="5" t="s">
        <v>16</v>
      </c>
    </row>
    <row r="15" spans="1:8" s="1" customFormat="1" ht="38.25" x14ac:dyDescent="0.2">
      <c r="A15" s="3">
        <v>45309</v>
      </c>
      <c r="B15" s="3">
        <v>45309</v>
      </c>
      <c r="C15" s="5" t="s">
        <v>9</v>
      </c>
      <c r="D15" s="5" t="s">
        <v>37</v>
      </c>
      <c r="E15" s="1" t="s">
        <v>248</v>
      </c>
      <c r="F15" s="1" t="s">
        <v>52</v>
      </c>
      <c r="G15" s="1" t="s">
        <v>152</v>
      </c>
      <c r="H15" s="5" t="s">
        <v>16</v>
      </c>
    </row>
    <row r="16" spans="1:8" s="1" customFormat="1" ht="25.5" x14ac:dyDescent="0.2">
      <c r="A16" s="3">
        <v>45310</v>
      </c>
      <c r="B16" s="3">
        <v>45310</v>
      </c>
      <c r="C16" s="5" t="s">
        <v>32</v>
      </c>
      <c r="D16" s="5" t="s">
        <v>35</v>
      </c>
      <c r="E16" s="1" t="s">
        <v>249</v>
      </c>
      <c r="F16" s="1" t="s">
        <v>53</v>
      </c>
      <c r="G16" s="1" t="s">
        <v>153</v>
      </c>
      <c r="H16" s="5" t="s">
        <v>16</v>
      </c>
    </row>
    <row r="17" spans="1:8" s="1" customFormat="1" ht="38.25" x14ac:dyDescent="0.2">
      <c r="A17" s="3">
        <v>45311</v>
      </c>
      <c r="B17" s="3">
        <v>45311</v>
      </c>
      <c r="C17" s="5" t="s">
        <v>34</v>
      </c>
      <c r="D17" s="5" t="s">
        <v>38</v>
      </c>
      <c r="E17" s="1" t="s">
        <v>250</v>
      </c>
      <c r="F17" s="1" t="s">
        <v>54</v>
      </c>
      <c r="G17" s="1" t="s">
        <v>154</v>
      </c>
      <c r="H17" s="5" t="s">
        <v>16</v>
      </c>
    </row>
    <row r="18" spans="1:8" s="1" customFormat="1" ht="25.5" x14ac:dyDescent="0.2">
      <c r="A18" s="3">
        <v>45314</v>
      </c>
      <c r="B18" s="3">
        <v>45314</v>
      </c>
      <c r="C18" s="5" t="s">
        <v>32</v>
      </c>
      <c r="D18" s="5" t="s">
        <v>35</v>
      </c>
      <c r="E18" s="1" t="s">
        <v>251</v>
      </c>
      <c r="F18" s="1" t="s">
        <v>55</v>
      </c>
      <c r="G18" s="1" t="s">
        <v>155</v>
      </c>
      <c r="H18" s="5" t="s">
        <v>16</v>
      </c>
    </row>
    <row r="19" spans="1:8" s="1" customFormat="1" ht="38.25" x14ac:dyDescent="0.2">
      <c r="A19" s="3">
        <v>45315</v>
      </c>
      <c r="B19" s="3">
        <v>45315</v>
      </c>
      <c r="C19" s="5" t="s">
        <v>9</v>
      </c>
      <c r="D19" s="5" t="s">
        <v>36</v>
      </c>
      <c r="E19" s="1" t="s">
        <v>252</v>
      </c>
      <c r="F19" s="1" t="s">
        <v>56</v>
      </c>
      <c r="G19" s="1" t="s">
        <v>156</v>
      </c>
      <c r="H19" s="5" t="s">
        <v>16</v>
      </c>
    </row>
    <row r="20" spans="1:8" s="1" customFormat="1" ht="25.5" x14ac:dyDescent="0.2">
      <c r="A20" s="3">
        <v>45316</v>
      </c>
      <c r="B20" s="3">
        <v>45316</v>
      </c>
      <c r="C20" s="5" t="s">
        <v>33</v>
      </c>
      <c r="D20" s="5" t="s">
        <v>38</v>
      </c>
      <c r="E20" s="1" t="s">
        <v>253</v>
      </c>
      <c r="F20" s="1" t="s">
        <v>57</v>
      </c>
      <c r="G20" s="1" t="s">
        <v>157</v>
      </c>
      <c r="H20" s="5" t="s">
        <v>16</v>
      </c>
    </row>
    <row r="21" spans="1:8" s="1" customFormat="1" ht="38.25" x14ac:dyDescent="0.2">
      <c r="A21" s="3">
        <v>45317</v>
      </c>
      <c r="B21" s="3">
        <v>45317</v>
      </c>
      <c r="C21" s="5" t="s">
        <v>9</v>
      </c>
      <c r="D21" s="5" t="s">
        <v>37</v>
      </c>
      <c r="E21" s="1" t="s">
        <v>254</v>
      </c>
      <c r="F21" s="1" t="s">
        <v>58</v>
      </c>
      <c r="G21" s="1" t="s">
        <v>158</v>
      </c>
      <c r="H21" s="5" t="s">
        <v>16</v>
      </c>
    </row>
    <row r="22" spans="1:8" s="1" customFormat="1" ht="38.25" x14ac:dyDescent="0.2">
      <c r="A22" s="3">
        <v>45318</v>
      </c>
      <c r="B22" s="3">
        <v>45318</v>
      </c>
      <c r="C22" s="5" t="s">
        <v>32</v>
      </c>
      <c r="D22" s="5" t="s">
        <v>36</v>
      </c>
      <c r="E22" s="1" t="s">
        <v>255</v>
      </c>
      <c r="F22" s="1" t="s">
        <v>59</v>
      </c>
      <c r="G22" s="1" t="s">
        <v>159</v>
      </c>
      <c r="H22" s="5" t="s">
        <v>16</v>
      </c>
    </row>
    <row r="23" spans="1:8" s="1" customFormat="1" ht="25.5" x14ac:dyDescent="0.2">
      <c r="A23" s="3">
        <v>45321</v>
      </c>
      <c r="B23" s="3">
        <v>45321</v>
      </c>
      <c r="C23" s="5" t="s">
        <v>34</v>
      </c>
      <c r="D23" s="5" t="s">
        <v>35</v>
      </c>
      <c r="E23" s="1" t="s">
        <v>256</v>
      </c>
      <c r="F23" s="1" t="s">
        <v>60</v>
      </c>
      <c r="G23" s="1" t="s">
        <v>160</v>
      </c>
      <c r="H23" s="5" t="s">
        <v>16</v>
      </c>
    </row>
    <row r="24" spans="1:8" s="1" customFormat="1" ht="38.25" x14ac:dyDescent="0.2">
      <c r="A24" s="3">
        <v>45322</v>
      </c>
      <c r="B24" s="3">
        <v>45322</v>
      </c>
      <c r="C24" s="5" t="s">
        <v>33</v>
      </c>
      <c r="D24" s="5" t="s">
        <v>38</v>
      </c>
      <c r="E24" s="1" t="s">
        <v>257</v>
      </c>
      <c r="F24" s="1" t="s">
        <v>61</v>
      </c>
      <c r="G24" s="1" t="s">
        <v>161</v>
      </c>
      <c r="H24" s="5" t="s">
        <v>16</v>
      </c>
    </row>
    <row r="25" spans="1:8" s="1" customFormat="1" ht="38.25" x14ac:dyDescent="0.2">
      <c r="A25" s="3">
        <v>45323</v>
      </c>
      <c r="B25" s="3">
        <v>45323</v>
      </c>
      <c r="C25" s="5" t="s">
        <v>9</v>
      </c>
      <c r="D25" s="5" t="s">
        <v>36</v>
      </c>
      <c r="E25" s="1" t="s">
        <v>258</v>
      </c>
      <c r="F25" s="1" t="s">
        <v>62</v>
      </c>
      <c r="G25" s="1" t="s">
        <v>162</v>
      </c>
      <c r="H25" s="5" t="s">
        <v>16</v>
      </c>
    </row>
    <row r="26" spans="1:8" ht="38.25" x14ac:dyDescent="0.2">
      <c r="A26" s="3">
        <v>45324</v>
      </c>
      <c r="B26" s="3">
        <v>45324</v>
      </c>
      <c r="C26" s="5" t="s">
        <v>32</v>
      </c>
      <c r="D26" s="5" t="s">
        <v>37</v>
      </c>
      <c r="E26" s="2" t="s">
        <v>235</v>
      </c>
      <c r="F26" s="1" t="s">
        <v>63</v>
      </c>
      <c r="G26" s="1" t="s">
        <v>163</v>
      </c>
      <c r="H26" s="5" t="s">
        <v>16</v>
      </c>
    </row>
    <row r="27" spans="1:8" ht="38.25" x14ac:dyDescent="0.2">
      <c r="A27" s="3">
        <v>45325</v>
      </c>
      <c r="B27" s="3">
        <v>45325</v>
      </c>
      <c r="C27" s="5" t="s">
        <v>34</v>
      </c>
      <c r="D27" s="5" t="s">
        <v>35</v>
      </c>
      <c r="E27" s="2" t="s">
        <v>239</v>
      </c>
      <c r="F27" s="1" t="s">
        <v>64</v>
      </c>
      <c r="G27" s="1" t="s">
        <v>164</v>
      </c>
      <c r="H27" s="5" t="s">
        <v>16</v>
      </c>
    </row>
    <row r="28" spans="1:8" ht="38.25" x14ac:dyDescent="0.2">
      <c r="A28" s="3">
        <v>45328</v>
      </c>
      <c r="B28" s="3">
        <v>45332</v>
      </c>
      <c r="C28" s="5" t="s">
        <v>33</v>
      </c>
      <c r="D28" s="5" t="s">
        <v>37</v>
      </c>
      <c r="E28" s="2" t="s">
        <v>252</v>
      </c>
      <c r="F28" s="1" t="s">
        <v>65</v>
      </c>
      <c r="G28" s="1" t="s">
        <v>165</v>
      </c>
      <c r="H28" s="5" t="s">
        <v>16</v>
      </c>
    </row>
    <row r="29" spans="1:8" ht="25.5" x14ac:dyDescent="0.2">
      <c r="A29" s="3">
        <v>45329</v>
      </c>
      <c r="B29" s="3">
        <v>45329</v>
      </c>
      <c r="C29" s="5" t="s">
        <v>9</v>
      </c>
      <c r="D29" s="5" t="s">
        <v>38</v>
      </c>
      <c r="E29" s="2" t="s">
        <v>248</v>
      </c>
      <c r="F29" s="1" t="s">
        <v>66</v>
      </c>
      <c r="G29" s="1" t="s">
        <v>166</v>
      </c>
      <c r="H29" s="5" t="s">
        <v>16</v>
      </c>
    </row>
    <row r="30" spans="1:8" ht="25.5" x14ac:dyDescent="0.2">
      <c r="A30" s="3">
        <v>45330</v>
      </c>
      <c r="B30" s="3">
        <v>45330</v>
      </c>
      <c r="C30" s="5" t="s">
        <v>9</v>
      </c>
      <c r="D30" s="5" t="s">
        <v>35</v>
      </c>
      <c r="E30" s="2" t="s">
        <v>237</v>
      </c>
      <c r="F30" s="1" t="s">
        <v>67</v>
      </c>
      <c r="G30" s="1" t="s">
        <v>167</v>
      </c>
      <c r="H30" s="5" t="s">
        <v>16</v>
      </c>
    </row>
    <row r="31" spans="1:8" ht="25.5" x14ac:dyDescent="0.2">
      <c r="A31" s="3">
        <v>45331</v>
      </c>
      <c r="B31" s="3">
        <v>45331</v>
      </c>
      <c r="C31" s="5" t="s">
        <v>32</v>
      </c>
      <c r="D31" s="5" t="s">
        <v>36</v>
      </c>
      <c r="E31" s="2" t="s">
        <v>238</v>
      </c>
      <c r="F31" s="1" t="s">
        <v>68</v>
      </c>
      <c r="G31" s="1" t="s">
        <v>168</v>
      </c>
      <c r="H31" s="5" t="s">
        <v>16</v>
      </c>
    </row>
    <row r="32" spans="1:8" ht="25.5" x14ac:dyDescent="0.2">
      <c r="A32" s="3">
        <v>45332</v>
      </c>
      <c r="B32" s="3">
        <v>45332</v>
      </c>
      <c r="C32" s="5" t="s">
        <v>33</v>
      </c>
      <c r="D32" s="5" t="s">
        <v>38</v>
      </c>
      <c r="E32" s="2" t="s">
        <v>249</v>
      </c>
      <c r="F32" s="1" t="s">
        <v>69</v>
      </c>
      <c r="G32" s="1" t="s">
        <v>169</v>
      </c>
      <c r="H32" s="5" t="s">
        <v>16</v>
      </c>
    </row>
    <row r="33" spans="1:8" ht="51" x14ac:dyDescent="0.2">
      <c r="A33" s="3">
        <v>45335</v>
      </c>
      <c r="B33" s="3">
        <v>45335</v>
      </c>
      <c r="C33" s="5" t="s">
        <v>9</v>
      </c>
      <c r="D33" s="5" t="s">
        <v>35</v>
      </c>
      <c r="E33" s="2" t="s">
        <v>243</v>
      </c>
      <c r="F33" s="1" t="s">
        <v>70</v>
      </c>
      <c r="G33" s="1" t="s">
        <v>170</v>
      </c>
      <c r="H33" s="5" t="s">
        <v>16</v>
      </c>
    </row>
    <row r="34" spans="1:8" ht="38.25" x14ac:dyDescent="0.2">
      <c r="A34" s="3">
        <v>45336</v>
      </c>
      <c r="B34" s="3">
        <v>45336</v>
      </c>
      <c r="C34" s="5" t="s">
        <v>32</v>
      </c>
      <c r="D34" s="5" t="s">
        <v>36</v>
      </c>
      <c r="E34" s="2" t="s">
        <v>256</v>
      </c>
      <c r="F34" s="1" t="s">
        <v>71</v>
      </c>
      <c r="G34" s="1" t="s">
        <v>171</v>
      </c>
      <c r="H34" s="5" t="s">
        <v>16</v>
      </c>
    </row>
    <row r="35" spans="1:8" ht="25.5" x14ac:dyDescent="0.2">
      <c r="A35" s="3">
        <v>45337</v>
      </c>
      <c r="B35" s="3">
        <v>45337</v>
      </c>
      <c r="C35" s="5" t="s">
        <v>34</v>
      </c>
      <c r="D35" s="5" t="s">
        <v>37</v>
      </c>
      <c r="E35" s="2" t="s">
        <v>253</v>
      </c>
      <c r="F35" s="1" t="s">
        <v>72</v>
      </c>
      <c r="G35" s="1" t="s">
        <v>172</v>
      </c>
      <c r="H35" s="5" t="s">
        <v>16</v>
      </c>
    </row>
    <row r="36" spans="1:8" ht="25.5" x14ac:dyDescent="0.2">
      <c r="A36" s="3">
        <v>45338</v>
      </c>
      <c r="B36" s="3">
        <v>45338</v>
      </c>
      <c r="C36" s="5" t="s">
        <v>33</v>
      </c>
      <c r="D36" s="5" t="s">
        <v>38</v>
      </c>
      <c r="E36" s="2" t="s">
        <v>246</v>
      </c>
      <c r="F36" s="1" t="s">
        <v>73</v>
      </c>
      <c r="G36" s="1" t="s">
        <v>173</v>
      </c>
      <c r="H36" s="5" t="s">
        <v>16</v>
      </c>
    </row>
    <row r="37" spans="1:8" ht="38.25" x14ac:dyDescent="0.2">
      <c r="A37" s="3">
        <v>45339</v>
      </c>
      <c r="B37" s="3">
        <v>45339</v>
      </c>
      <c r="C37" s="5" t="s">
        <v>9</v>
      </c>
      <c r="D37" s="5" t="s">
        <v>36</v>
      </c>
      <c r="E37" s="2" t="s">
        <v>247</v>
      </c>
      <c r="F37" s="1" t="s">
        <v>74</v>
      </c>
      <c r="G37" s="1" t="s">
        <v>174</v>
      </c>
      <c r="H37" s="5" t="s">
        <v>16</v>
      </c>
    </row>
    <row r="38" spans="1:8" ht="38.25" x14ac:dyDescent="0.2">
      <c r="A38" s="3">
        <v>45342</v>
      </c>
      <c r="B38" s="3">
        <v>45342</v>
      </c>
      <c r="C38" s="5" t="s">
        <v>32</v>
      </c>
      <c r="D38" s="5" t="s">
        <v>35</v>
      </c>
      <c r="E38" s="2" t="s">
        <v>244</v>
      </c>
      <c r="F38" s="1" t="s">
        <v>75</v>
      </c>
      <c r="G38" s="1" t="s">
        <v>175</v>
      </c>
      <c r="H38" s="5" t="s">
        <v>16</v>
      </c>
    </row>
    <row r="39" spans="1:8" ht="25.5" x14ac:dyDescent="0.2">
      <c r="A39" s="3">
        <v>45343</v>
      </c>
      <c r="B39" s="3">
        <v>45343</v>
      </c>
      <c r="C39" s="5" t="s">
        <v>9</v>
      </c>
      <c r="D39" s="5" t="s">
        <v>37</v>
      </c>
      <c r="E39" s="2" t="s">
        <v>251</v>
      </c>
      <c r="F39" s="1" t="s">
        <v>76</v>
      </c>
      <c r="G39" s="1" t="s">
        <v>176</v>
      </c>
      <c r="H39" s="5" t="s">
        <v>16</v>
      </c>
    </row>
    <row r="40" spans="1:8" ht="38.25" x14ac:dyDescent="0.2">
      <c r="A40" s="3">
        <v>45344</v>
      </c>
      <c r="B40" s="3">
        <v>45344</v>
      </c>
      <c r="C40" s="5" t="s">
        <v>34</v>
      </c>
      <c r="D40" s="5" t="s">
        <v>35</v>
      </c>
      <c r="E40" s="2" t="s">
        <v>236</v>
      </c>
      <c r="F40" s="1" t="s">
        <v>77</v>
      </c>
      <c r="G40" s="1" t="s">
        <v>177</v>
      </c>
      <c r="H40" s="5" t="s">
        <v>16</v>
      </c>
    </row>
    <row r="41" spans="1:8" ht="38.25" x14ac:dyDescent="0.2">
      <c r="A41" s="3">
        <v>45345</v>
      </c>
      <c r="B41" s="3">
        <v>45345</v>
      </c>
      <c r="C41" s="5" t="s">
        <v>33</v>
      </c>
      <c r="D41" s="5" t="s">
        <v>38</v>
      </c>
      <c r="E41" s="2" t="s">
        <v>245</v>
      </c>
      <c r="F41" s="1" t="s">
        <v>78</v>
      </c>
      <c r="G41" s="1" t="s">
        <v>178</v>
      </c>
      <c r="H41" s="5" t="s">
        <v>16</v>
      </c>
    </row>
    <row r="42" spans="1:8" ht="38.25" x14ac:dyDescent="0.2">
      <c r="A42" s="3">
        <v>45346</v>
      </c>
      <c r="B42" s="3">
        <v>45346</v>
      </c>
      <c r="C42" s="5" t="s">
        <v>32</v>
      </c>
      <c r="D42" s="5" t="s">
        <v>37</v>
      </c>
      <c r="E42" s="2" t="s">
        <v>235</v>
      </c>
      <c r="F42" s="1" t="s">
        <v>79</v>
      </c>
      <c r="G42" s="1" t="s">
        <v>179</v>
      </c>
      <c r="H42" s="5" t="s">
        <v>16</v>
      </c>
    </row>
    <row r="43" spans="1:8" ht="38.25" x14ac:dyDescent="0.2">
      <c r="A43" s="3">
        <v>45349</v>
      </c>
      <c r="B43" s="3">
        <v>45349</v>
      </c>
      <c r="C43" s="5" t="s">
        <v>9</v>
      </c>
      <c r="D43" s="5" t="s">
        <v>38</v>
      </c>
      <c r="E43" s="2" t="s">
        <v>239</v>
      </c>
      <c r="F43" s="1" t="s">
        <v>80</v>
      </c>
      <c r="G43" s="1" t="s">
        <v>180</v>
      </c>
      <c r="H43" s="5" t="s">
        <v>16</v>
      </c>
    </row>
    <row r="44" spans="1:8" ht="38.25" x14ac:dyDescent="0.2">
      <c r="A44" s="3">
        <v>45350</v>
      </c>
      <c r="B44" s="3">
        <v>45350</v>
      </c>
      <c r="C44" s="5" t="s">
        <v>9</v>
      </c>
      <c r="D44" s="5" t="s">
        <v>36</v>
      </c>
      <c r="E44" s="2" t="s">
        <v>244</v>
      </c>
      <c r="F44" s="1" t="s">
        <v>81</v>
      </c>
      <c r="G44" s="1" t="s">
        <v>181</v>
      </c>
      <c r="H44" s="5" t="s">
        <v>16</v>
      </c>
    </row>
    <row r="45" spans="1:8" ht="25.5" x14ac:dyDescent="0.2">
      <c r="A45" s="3">
        <v>45351</v>
      </c>
      <c r="B45" s="3">
        <v>45351</v>
      </c>
      <c r="C45" s="5" t="s">
        <v>34</v>
      </c>
      <c r="D45" s="5" t="s">
        <v>35</v>
      </c>
      <c r="E45" s="2" t="s">
        <v>249</v>
      </c>
      <c r="F45" s="1" t="s">
        <v>82</v>
      </c>
      <c r="G45" s="1" t="s">
        <v>182</v>
      </c>
      <c r="H45" s="5" t="s">
        <v>16</v>
      </c>
    </row>
    <row r="46" spans="1:8" ht="38.25" x14ac:dyDescent="0.2">
      <c r="A46" s="3">
        <v>45352</v>
      </c>
      <c r="B46" s="3">
        <v>45352</v>
      </c>
      <c r="C46" s="5" t="s">
        <v>32</v>
      </c>
      <c r="D46" s="5" t="s">
        <v>37</v>
      </c>
      <c r="E46" s="2" t="s">
        <v>242</v>
      </c>
      <c r="F46" s="1" t="s">
        <v>83</v>
      </c>
      <c r="G46" s="1" t="s">
        <v>183</v>
      </c>
      <c r="H46" s="5" t="s">
        <v>16</v>
      </c>
    </row>
    <row r="47" spans="1:8" ht="38.25" x14ac:dyDescent="0.2">
      <c r="A47" s="3">
        <v>45353</v>
      </c>
      <c r="B47" s="3">
        <v>45353</v>
      </c>
      <c r="C47" s="5" t="s">
        <v>33</v>
      </c>
      <c r="D47" s="5" t="s">
        <v>35</v>
      </c>
      <c r="E47" s="2" t="s">
        <v>251</v>
      </c>
      <c r="F47" s="1" t="s">
        <v>84</v>
      </c>
      <c r="G47" s="1" t="s">
        <v>184</v>
      </c>
      <c r="H47" s="5" t="s">
        <v>16</v>
      </c>
    </row>
    <row r="48" spans="1:8" ht="38.25" x14ac:dyDescent="0.2">
      <c r="A48" s="3">
        <v>45356</v>
      </c>
      <c r="B48" s="3">
        <v>45356</v>
      </c>
      <c r="C48" s="5" t="s">
        <v>9</v>
      </c>
      <c r="D48" s="5" t="s">
        <v>38</v>
      </c>
      <c r="E48" s="2" t="s">
        <v>238</v>
      </c>
      <c r="F48" s="1" t="s">
        <v>85</v>
      </c>
      <c r="G48" s="1" t="s">
        <v>185</v>
      </c>
      <c r="H48" s="5" t="s">
        <v>16</v>
      </c>
    </row>
    <row r="49" spans="1:8" ht="25.5" x14ac:dyDescent="0.2">
      <c r="A49" s="3">
        <v>45357</v>
      </c>
      <c r="B49" s="3">
        <v>45357</v>
      </c>
      <c r="C49" s="5" t="s">
        <v>9</v>
      </c>
      <c r="D49" s="5" t="s">
        <v>36</v>
      </c>
      <c r="E49" s="2" t="s">
        <v>237</v>
      </c>
      <c r="F49" s="1" t="s">
        <v>86</v>
      </c>
      <c r="G49" s="1" t="s">
        <v>186</v>
      </c>
      <c r="H49" s="5" t="s">
        <v>16</v>
      </c>
    </row>
    <row r="50" spans="1:8" ht="38.25" x14ac:dyDescent="0.2">
      <c r="A50" s="3">
        <v>45358</v>
      </c>
      <c r="B50" s="3">
        <v>45358</v>
      </c>
      <c r="C50" s="5" t="s">
        <v>32</v>
      </c>
      <c r="D50" s="5" t="s">
        <v>37</v>
      </c>
      <c r="E50" s="2" t="s">
        <v>252</v>
      </c>
      <c r="F50" s="1" t="s">
        <v>87</v>
      </c>
      <c r="G50" s="1" t="s">
        <v>187</v>
      </c>
      <c r="H50" s="5" t="s">
        <v>16</v>
      </c>
    </row>
    <row r="51" spans="1:8" ht="25.5" x14ac:dyDescent="0.2">
      <c r="A51" s="3">
        <v>45359</v>
      </c>
      <c r="B51" s="3">
        <v>45359</v>
      </c>
      <c r="C51" s="5" t="s">
        <v>33</v>
      </c>
      <c r="D51" s="5" t="s">
        <v>35</v>
      </c>
      <c r="E51" s="2" t="s">
        <v>253</v>
      </c>
      <c r="F51" s="1" t="s">
        <v>88</v>
      </c>
      <c r="G51" s="1" t="s">
        <v>188</v>
      </c>
      <c r="H51" s="5" t="s">
        <v>16</v>
      </c>
    </row>
    <row r="52" spans="1:8" ht="25.5" x14ac:dyDescent="0.2">
      <c r="A52" s="3">
        <v>45360</v>
      </c>
      <c r="B52" s="3">
        <v>45360</v>
      </c>
      <c r="C52" s="5" t="s">
        <v>9</v>
      </c>
      <c r="D52" s="5" t="s">
        <v>36</v>
      </c>
      <c r="E52" s="2" t="s">
        <v>246</v>
      </c>
      <c r="F52" s="1" t="s">
        <v>89</v>
      </c>
      <c r="G52" s="1" t="s">
        <v>189</v>
      </c>
      <c r="H52" s="5" t="s">
        <v>16</v>
      </c>
    </row>
    <row r="53" spans="1:8" ht="25.5" x14ac:dyDescent="0.2">
      <c r="A53" s="3">
        <v>45363</v>
      </c>
      <c r="B53" s="3">
        <v>45363</v>
      </c>
      <c r="C53" s="5" t="s">
        <v>9</v>
      </c>
      <c r="D53" s="5" t="s">
        <v>38</v>
      </c>
      <c r="E53" s="2" t="s">
        <v>247</v>
      </c>
      <c r="F53" s="1" t="s">
        <v>90</v>
      </c>
      <c r="G53" s="1" t="s">
        <v>190</v>
      </c>
      <c r="H53" s="5" t="s">
        <v>16</v>
      </c>
    </row>
    <row r="54" spans="1:8" ht="38.25" x14ac:dyDescent="0.2">
      <c r="A54" s="3">
        <v>45364</v>
      </c>
      <c r="B54" s="3">
        <v>45364</v>
      </c>
      <c r="C54" s="5" t="s">
        <v>34</v>
      </c>
      <c r="D54" s="5" t="s">
        <v>36</v>
      </c>
      <c r="E54" s="2" t="s">
        <v>256</v>
      </c>
      <c r="F54" s="1" t="s">
        <v>91</v>
      </c>
      <c r="G54" s="1" t="s">
        <v>191</v>
      </c>
      <c r="H54" s="5" t="s">
        <v>16</v>
      </c>
    </row>
    <row r="55" spans="1:8" ht="25.5" x14ac:dyDescent="0.2">
      <c r="A55" s="3">
        <v>45365</v>
      </c>
      <c r="B55" s="3">
        <v>45365</v>
      </c>
      <c r="C55" s="5" t="s">
        <v>32</v>
      </c>
      <c r="D55" s="5" t="s">
        <v>35</v>
      </c>
      <c r="E55" s="2" t="s">
        <v>243</v>
      </c>
      <c r="F55" s="1" t="s">
        <v>92</v>
      </c>
      <c r="G55" s="1" t="s">
        <v>192</v>
      </c>
      <c r="H55" s="5" t="s">
        <v>16</v>
      </c>
    </row>
    <row r="56" spans="1:8" ht="25.5" x14ac:dyDescent="0.2">
      <c r="A56" s="3">
        <v>45366</v>
      </c>
      <c r="B56" s="3">
        <v>45366</v>
      </c>
      <c r="C56" s="5" t="s">
        <v>33</v>
      </c>
      <c r="D56" s="5" t="s">
        <v>37</v>
      </c>
      <c r="E56" s="2" t="s">
        <v>248</v>
      </c>
      <c r="F56" s="1" t="s">
        <v>93</v>
      </c>
      <c r="G56" s="1" t="s">
        <v>193</v>
      </c>
      <c r="H56" s="5" t="s">
        <v>16</v>
      </c>
    </row>
    <row r="57" spans="1:8" ht="25.5" x14ac:dyDescent="0.2">
      <c r="A57" s="3">
        <v>45367</v>
      </c>
      <c r="B57" s="3">
        <v>45367</v>
      </c>
      <c r="C57" s="5" t="s">
        <v>9</v>
      </c>
      <c r="D57" s="5" t="s">
        <v>38</v>
      </c>
      <c r="E57" s="2" t="s">
        <v>257</v>
      </c>
      <c r="F57" s="1" t="s">
        <v>94</v>
      </c>
      <c r="G57" s="1" t="s">
        <v>194</v>
      </c>
      <c r="H57" s="5" t="s">
        <v>16</v>
      </c>
    </row>
    <row r="58" spans="1:8" ht="25.5" x14ac:dyDescent="0.2">
      <c r="A58" s="3">
        <v>45370</v>
      </c>
      <c r="B58" s="3">
        <v>45370</v>
      </c>
      <c r="C58" s="5" t="s">
        <v>34</v>
      </c>
      <c r="D58" s="5" t="s">
        <v>35</v>
      </c>
      <c r="E58" s="2" t="s">
        <v>245</v>
      </c>
      <c r="F58" s="1" t="s">
        <v>95</v>
      </c>
      <c r="G58" s="1" t="s">
        <v>195</v>
      </c>
      <c r="H58" s="5" t="s">
        <v>16</v>
      </c>
    </row>
    <row r="59" spans="1:8" ht="38.25" x14ac:dyDescent="0.2">
      <c r="A59" s="3">
        <v>45371</v>
      </c>
      <c r="B59" s="3">
        <v>45371</v>
      </c>
      <c r="C59" s="5" t="s">
        <v>32</v>
      </c>
      <c r="D59" s="5" t="s">
        <v>37</v>
      </c>
      <c r="E59" s="2" t="s">
        <v>236</v>
      </c>
      <c r="F59" s="1" t="s">
        <v>96</v>
      </c>
      <c r="G59" s="1" t="s">
        <v>196</v>
      </c>
      <c r="H59" s="5" t="s">
        <v>16</v>
      </c>
    </row>
    <row r="60" spans="1:8" ht="25.5" x14ac:dyDescent="0.2">
      <c r="A60" s="3">
        <v>45372</v>
      </c>
      <c r="B60" s="3">
        <v>45373</v>
      </c>
      <c r="C60" s="5" t="s">
        <v>9</v>
      </c>
      <c r="D60" s="5" t="s">
        <v>37</v>
      </c>
      <c r="E60" s="2" t="s">
        <v>235</v>
      </c>
      <c r="F60" s="1" t="s">
        <v>97</v>
      </c>
      <c r="G60" s="1" t="s">
        <v>145</v>
      </c>
      <c r="H60" s="5" t="s">
        <v>234</v>
      </c>
    </row>
    <row r="61" spans="1:8" ht="38.25" x14ac:dyDescent="0.2">
      <c r="A61" s="3">
        <v>45373</v>
      </c>
      <c r="B61" s="3">
        <v>45373</v>
      </c>
      <c r="C61" s="5" t="s">
        <v>33</v>
      </c>
      <c r="D61" s="5" t="s">
        <v>38</v>
      </c>
      <c r="E61" s="2" t="s">
        <v>239</v>
      </c>
      <c r="F61" s="1" t="s">
        <v>98</v>
      </c>
      <c r="G61" s="1" t="s">
        <v>197</v>
      </c>
      <c r="H61" s="5" t="s">
        <v>16</v>
      </c>
    </row>
    <row r="62" spans="1:8" ht="25.5" x14ac:dyDescent="0.2">
      <c r="A62" s="3">
        <v>45374</v>
      </c>
      <c r="B62" s="3">
        <v>45374</v>
      </c>
      <c r="C62" s="5" t="s">
        <v>9</v>
      </c>
      <c r="D62" s="5" t="s">
        <v>35</v>
      </c>
      <c r="E62" s="2" t="s">
        <v>252</v>
      </c>
      <c r="F62" s="1" t="s">
        <v>99</v>
      </c>
      <c r="G62" s="1" t="s">
        <v>198</v>
      </c>
      <c r="H62" s="5" t="s">
        <v>16</v>
      </c>
    </row>
    <row r="63" spans="1:8" ht="38.25" x14ac:dyDescent="0.2">
      <c r="A63" s="3">
        <v>45377</v>
      </c>
      <c r="B63" s="3">
        <v>45377</v>
      </c>
      <c r="C63" s="5" t="s">
        <v>34</v>
      </c>
      <c r="D63" s="5" t="s">
        <v>36</v>
      </c>
      <c r="E63" s="2" t="s">
        <v>249</v>
      </c>
      <c r="F63" s="1" t="s">
        <v>100</v>
      </c>
      <c r="G63" s="1" t="s">
        <v>199</v>
      </c>
      <c r="H63" s="5" t="s">
        <v>16</v>
      </c>
    </row>
    <row r="64" spans="1:8" ht="38.25" x14ac:dyDescent="0.2">
      <c r="A64" s="3">
        <v>45378</v>
      </c>
      <c r="B64" s="3">
        <v>45378</v>
      </c>
      <c r="C64" s="5" t="s">
        <v>9</v>
      </c>
      <c r="D64" s="5" t="s">
        <v>37</v>
      </c>
      <c r="E64" s="2" t="s">
        <v>238</v>
      </c>
      <c r="F64" s="1" t="s">
        <v>101</v>
      </c>
      <c r="G64" s="1" t="s">
        <v>200</v>
      </c>
      <c r="H64" s="5" t="s">
        <v>16</v>
      </c>
    </row>
    <row r="65" spans="1:8" ht="25.5" x14ac:dyDescent="0.2">
      <c r="A65" s="3">
        <v>45379</v>
      </c>
      <c r="B65" s="3">
        <v>45379</v>
      </c>
      <c r="C65" s="5" t="s">
        <v>32</v>
      </c>
      <c r="D65" s="5" t="s">
        <v>38</v>
      </c>
      <c r="E65" s="2" t="s">
        <v>237</v>
      </c>
      <c r="F65" s="1" t="s">
        <v>102</v>
      </c>
      <c r="G65" s="1" t="s">
        <v>201</v>
      </c>
      <c r="H65" s="5" t="s">
        <v>16</v>
      </c>
    </row>
    <row r="66" spans="1:8" ht="25.5" x14ac:dyDescent="0.2">
      <c r="A66" s="3">
        <v>45380</v>
      </c>
      <c r="B66" s="3">
        <v>45380</v>
      </c>
      <c r="C66" s="5" t="s">
        <v>33</v>
      </c>
      <c r="D66" s="5" t="s">
        <v>36</v>
      </c>
      <c r="E66" s="2" t="s">
        <v>256</v>
      </c>
      <c r="F66" s="1" t="s">
        <v>103</v>
      </c>
      <c r="G66" s="1" t="s">
        <v>202</v>
      </c>
      <c r="H66" s="5" t="s">
        <v>16</v>
      </c>
    </row>
    <row r="67" spans="1:8" ht="25.5" x14ac:dyDescent="0.2">
      <c r="A67" s="3">
        <v>45381</v>
      </c>
      <c r="B67" s="3">
        <v>45381</v>
      </c>
      <c r="C67" s="5" t="s">
        <v>34</v>
      </c>
      <c r="D67" s="5" t="s">
        <v>35</v>
      </c>
      <c r="E67" s="2" t="s">
        <v>243</v>
      </c>
      <c r="F67" s="1" t="s">
        <v>104</v>
      </c>
      <c r="G67" s="1" t="s">
        <v>203</v>
      </c>
      <c r="H67" s="5" t="s">
        <v>16</v>
      </c>
    </row>
    <row r="68" spans="1:8" ht="38.25" x14ac:dyDescent="0.2">
      <c r="A68" s="3">
        <v>45384</v>
      </c>
      <c r="B68" s="3">
        <v>45384</v>
      </c>
      <c r="C68" s="5" t="s">
        <v>32</v>
      </c>
      <c r="D68" s="5" t="s">
        <v>37</v>
      </c>
      <c r="E68" s="2" t="s">
        <v>244</v>
      </c>
      <c r="F68" s="1" t="s">
        <v>105</v>
      </c>
      <c r="G68" s="1" t="s">
        <v>204</v>
      </c>
      <c r="H68" s="5" t="s">
        <v>16</v>
      </c>
    </row>
    <row r="69" spans="1:8" ht="38.25" x14ac:dyDescent="0.2">
      <c r="A69" s="3">
        <v>45385</v>
      </c>
      <c r="B69" s="3">
        <v>45385</v>
      </c>
      <c r="C69" s="5" t="s">
        <v>9</v>
      </c>
      <c r="D69" s="5" t="s">
        <v>35</v>
      </c>
      <c r="E69" s="2" t="s">
        <v>245</v>
      </c>
      <c r="F69" s="1" t="s">
        <v>106</v>
      </c>
      <c r="G69" s="1" t="s">
        <v>205</v>
      </c>
      <c r="H69" s="5" t="s">
        <v>16</v>
      </c>
    </row>
    <row r="70" spans="1:8" ht="25.5" x14ac:dyDescent="0.2">
      <c r="A70" s="3">
        <v>45386</v>
      </c>
      <c r="B70" s="3">
        <v>45386</v>
      </c>
      <c r="C70" s="5" t="s">
        <v>33</v>
      </c>
      <c r="D70" s="5" t="s">
        <v>38</v>
      </c>
      <c r="E70" s="2" t="s">
        <v>246</v>
      </c>
      <c r="F70" s="1" t="s">
        <v>107</v>
      </c>
      <c r="G70" s="1" t="s">
        <v>206</v>
      </c>
      <c r="H70" s="5" t="s">
        <v>16</v>
      </c>
    </row>
    <row r="71" spans="1:8" ht="25.5" x14ac:dyDescent="0.2">
      <c r="A71" s="3">
        <v>45387</v>
      </c>
      <c r="B71" s="3">
        <v>45387</v>
      </c>
      <c r="C71" s="5" t="s">
        <v>9</v>
      </c>
      <c r="D71" s="5" t="s">
        <v>36</v>
      </c>
      <c r="E71" s="2" t="s">
        <v>247</v>
      </c>
      <c r="F71" s="1" t="s">
        <v>108</v>
      </c>
      <c r="G71" s="1" t="s">
        <v>207</v>
      </c>
      <c r="H71" s="5" t="s">
        <v>16</v>
      </c>
    </row>
    <row r="72" spans="1:8" ht="25.5" x14ac:dyDescent="0.2">
      <c r="A72" s="3">
        <v>45388</v>
      </c>
      <c r="B72" s="3">
        <v>45388</v>
      </c>
      <c r="C72" s="5" t="s">
        <v>32</v>
      </c>
      <c r="D72" s="5" t="s">
        <v>37</v>
      </c>
      <c r="E72" s="2" t="s">
        <v>251</v>
      </c>
      <c r="F72" s="1" t="s">
        <v>109</v>
      </c>
      <c r="G72" s="1" t="s">
        <v>208</v>
      </c>
      <c r="H72" s="5" t="s">
        <v>16</v>
      </c>
    </row>
    <row r="73" spans="1:8" ht="38.25" x14ac:dyDescent="0.2">
      <c r="A73" s="3">
        <v>45391</v>
      </c>
      <c r="B73" s="3">
        <v>45391</v>
      </c>
      <c r="C73" s="5" t="s">
        <v>34</v>
      </c>
      <c r="D73" s="5" t="s">
        <v>35</v>
      </c>
      <c r="E73" s="2" t="s">
        <v>248</v>
      </c>
      <c r="F73" s="1" t="s">
        <v>110</v>
      </c>
      <c r="G73" s="1" t="s">
        <v>209</v>
      </c>
      <c r="H73" s="5" t="s">
        <v>16</v>
      </c>
    </row>
    <row r="74" spans="1:8" ht="38.25" x14ac:dyDescent="0.2">
      <c r="A74" s="3">
        <v>45392</v>
      </c>
      <c r="B74" s="3">
        <v>45392</v>
      </c>
      <c r="C74" s="5" t="s">
        <v>9</v>
      </c>
      <c r="D74" s="5" t="s">
        <v>37</v>
      </c>
      <c r="E74" s="2" t="s">
        <v>235</v>
      </c>
      <c r="F74" s="1" t="s">
        <v>111</v>
      </c>
      <c r="G74" s="1" t="s">
        <v>210</v>
      </c>
      <c r="H74" s="5" t="s">
        <v>16</v>
      </c>
    </row>
    <row r="75" spans="1:8" ht="25.5" x14ac:dyDescent="0.2">
      <c r="A75" s="3">
        <v>45393</v>
      </c>
      <c r="B75" s="3">
        <v>45393</v>
      </c>
      <c r="C75" s="5" t="s">
        <v>33</v>
      </c>
      <c r="D75" s="5" t="s">
        <v>38</v>
      </c>
      <c r="E75" s="2" t="s">
        <v>239</v>
      </c>
      <c r="F75" s="1" t="s">
        <v>112</v>
      </c>
      <c r="G75" s="1" t="s">
        <v>145</v>
      </c>
      <c r="H75" s="5" t="s">
        <v>234</v>
      </c>
    </row>
    <row r="76" spans="1:8" ht="38.25" x14ac:dyDescent="0.2">
      <c r="A76" s="3">
        <v>45394</v>
      </c>
      <c r="B76" s="3">
        <v>45396</v>
      </c>
      <c r="C76" s="5" t="s">
        <v>9</v>
      </c>
      <c r="D76" s="5" t="s">
        <v>36</v>
      </c>
      <c r="E76" s="2" t="s">
        <v>252</v>
      </c>
      <c r="F76" s="1" t="s">
        <v>113</v>
      </c>
      <c r="G76" s="1" t="s">
        <v>211</v>
      </c>
      <c r="H76" s="5" t="s">
        <v>16</v>
      </c>
    </row>
    <row r="77" spans="1:8" ht="25.5" x14ac:dyDescent="0.2">
      <c r="A77" s="3">
        <v>45395</v>
      </c>
      <c r="B77" s="3">
        <v>45395</v>
      </c>
      <c r="C77" s="5" t="s">
        <v>32</v>
      </c>
      <c r="D77" s="5" t="s">
        <v>35</v>
      </c>
      <c r="E77" s="2" t="s">
        <v>237</v>
      </c>
      <c r="F77" s="1" t="s">
        <v>114</v>
      </c>
      <c r="G77" s="1" t="s">
        <v>212</v>
      </c>
      <c r="H77" s="5" t="s">
        <v>16</v>
      </c>
    </row>
    <row r="78" spans="1:8" ht="25.5" x14ac:dyDescent="0.2">
      <c r="A78" s="3">
        <v>45398</v>
      </c>
      <c r="B78" s="3">
        <v>45398</v>
      </c>
      <c r="C78" s="5" t="s">
        <v>9</v>
      </c>
      <c r="D78" s="5" t="s">
        <v>37</v>
      </c>
      <c r="E78" s="2" t="s">
        <v>238</v>
      </c>
      <c r="F78" s="1" t="s">
        <v>115</v>
      </c>
      <c r="G78" s="1" t="s">
        <v>213</v>
      </c>
      <c r="H78" s="5" t="s">
        <v>16</v>
      </c>
    </row>
    <row r="79" spans="1:8" ht="38.25" x14ac:dyDescent="0.2">
      <c r="A79" s="3">
        <v>45399</v>
      </c>
      <c r="B79" s="3">
        <v>45399</v>
      </c>
      <c r="C79" s="5" t="s">
        <v>34</v>
      </c>
      <c r="D79" s="5" t="s">
        <v>36</v>
      </c>
      <c r="E79" s="2" t="s">
        <v>249</v>
      </c>
      <c r="F79" s="1" t="s">
        <v>116</v>
      </c>
      <c r="G79" s="1" t="s">
        <v>214</v>
      </c>
      <c r="H79" s="5" t="s">
        <v>16</v>
      </c>
    </row>
    <row r="80" spans="1:8" ht="25.5" x14ac:dyDescent="0.2">
      <c r="A80" s="3">
        <v>45400</v>
      </c>
      <c r="B80" s="3">
        <v>45400</v>
      </c>
      <c r="C80" s="5" t="s">
        <v>33</v>
      </c>
      <c r="D80" s="5" t="s">
        <v>38</v>
      </c>
      <c r="E80" s="2" t="s">
        <v>243</v>
      </c>
      <c r="F80" s="1" t="s">
        <v>117</v>
      </c>
      <c r="G80" s="1" t="s">
        <v>215</v>
      </c>
      <c r="H80" s="5" t="s">
        <v>16</v>
      </c>
    </row>
    <row r="81" spans="1:8" ht="38.25" x14ac:dyDescent="0.2">
      <c r="A81" s="3">
        <v>45401</v>
      </c>
      <c r="B81" s="3">
        <v>45401</v>
      </c>
      <c r="C81" s="5" t="s">
        <v>32</v>
      </c>
      <c r="D81" s="5" t="s">
        <v>35</v>
      </c>
      <c r="E81" s="2" t="s">
        <v>256</v>
      </c>
      <c r="F81" s="1" t="s">
        <v>118</v>
      </c>
      <c r="G81" s="1" t="s">
        <v>216</v>
      </c>
      <c r="H81" s="5" t="s">
        <v>16</v>
      </c>
    </row>
    <row r="82" spans="1:8" ht="38.25" x14ac:dyDescent="0.2">
      <c r="A82" s="3">
        <v>45402</v>
      </c>
      <c r="B82" s="3">
        <v>45402</v>
      </c>
      <c r="C82" s="5" t="s">
        <v>9</v>
      </c>
      <c r="D82" s="5" t="s">
        <v>37</v>
      </c>
      <c r="E82" s="2" t="s">
        <v>253</v>
      </c>
      <c r="F82" s="1" t="s">
        <v>119</v>
      </c>
      <c r="G82" s="1" t="s">
        <v>217</v>
      </c>
      <c r="H82" s="5" t="s">
        <v>16</v>
      </c>
    </row>
    <row r="83" spans="1:8" ht="38.25" x14ac:dyDescent="0.2">
      <c r="A83" s="3">
        <v>45405</v>
      </c>
      <c r="B83" s="3">
        <v>45407</v>
      </c>
      <c r="C83" s="5" t="s">
        <v>33</v>
      </c>
      <c r="D83" s="5" t="s">
        <v>38</v>
      </c>
      <c r="E83" s="2" t="s">
        <v>246</v>
      </c>
      <c r="F83" s="1" t="s">
        <v>120</v>
      </c>
      <c r="G83" s="1" t="s">
        <v>218</v>
      </c>
      <c r="H83" s="5" t="s">
        <v>16</v>
      </c>
    </row>
    <row r="84" spans="1:8" ht="38.25" x14ac:dyDescent="0.2">
      <c r="A84" s="3">
        <v>45406</v>
      </c>
      <c r="B84" s="3">
        <v>45406</v>
      </c>
      <c r="C84" s="5" t="s">
        <v>9</v>
      </c>
      <c r="D84" s="5" t="s">
        <v>37</v>
      </c>
      <c r="E84" s="2" t="s">
        <v>247</v>
      </c>
      <c r="F84" s="1" t="s">
        <v>121</v>
      </c>
      <c r="G84" s="1" t="s">
        <v>219</v>
      </c>
      <c r="H84" s="5" t="s">
        <v>16</v>
      </c>
    </row>
    <row r="85" spans="1:8" ht="25.5" x14ac:dyDescent="0.2">
      <c r="A85" s="3">
        <v>45407</v>
      </c>
      <c r="B85" s="3">
        <v>45407</v>
      </c>
      <c r="C85" s="5" t="s">
        <v>32</v>
      </c>
      <c r="D85" s="5" t="s">
        <v>35</v>
      </c>
      <c r="E85" s="2" t="s">
        <v>244</v>
      </c>
      <c r="F85" s="1" t="s">
        <v>122</v>
      </c>
      <c r="G85" s="1" t="s">
        <v>220</v>
      </c>
      <c r="H85" s="5" t="s">
        <v>16</v>
      </c>
    </row>
    <row r="86" spans="1:8" ht="38.25" x14ac:dyDescent="0.2">
      <c r="A86" s="3">
        <v>45408</v>
      </c>
      <c r="B86" s="3">
        <v>45408</v>
      </c>
      <c r="C86" s="5" t="s">
        <v>34</v>
      </c>
      <c r="D86" s="5" t="s">
        <v>38</v>
      </c>
      <c r="E86" s="2" t="s">
        <v>245</v>
      </c>
      <c r="F86" s="1" t="s">
        <v>123</v>
      </c>
      <c r="G86" s="1" t="s">
        <v>221</v>
      </c>
      <c r="H86" s="5" t="s">
        <v>16</v>
      </c>
    </row>
    <row r="87" spans="1:8" ht="38.25" x14ac:dyDescent="0.2">
      <c r="A87" s="3">
        <v>45409</v>
      </c>
      <c r="B87" s="3">
        <v>45409</v>
      </c>
      <c r="C87" s="5" t="s">
        <v>33</v>
      </c>
      <c r="D87" s="5" t="s">
        <v>36</v>
      </c>
      <c r="E87" s="2" t="s">
        <v>236</v>
      </c>
      <c r="F87" s="1" t="s">
        <v>124</v>
      </c>
      <c r="G87" s="1" t="s">
        <v>222</v>
      </c>
      <c r="H87" s="5" t="s">
        <v>16</v>
      </c>
    </row>
    <row r="88" spans="1:8" ht="25.5" x14ac:dyDescent="0.2">
      <c r="A88" s="3">
        <v>45412</v>
      </c>
      <c r="B88" s="3">
        <v>45412</v>
      </c>
      <c r="C88" s="5" t="s">
        <v>9</v>
      </c>
      <c r="D88" s="5" t="s">
        <v>35</v>
      </c>
      <c r="E88" s="2" t="s">
        <v>251</v>
      </c>
      <c r="F88" s="1" t="s">
        <v>125</v>
      </c>
      <c r="G88" s="1" t="s">
        <v>223</v>
      </c>
      <c r="H88" s="5" t="s">
        <v>16</v>
      </c>
    </row>
    <row r="89" spans="1:8" ht="25.5" x14ac:dyDescent="0.2">
      <c r="A89" s="3">
        <v>45413</v>
      </c>
      <c r="B89" s="3">
        <v>45414</v>
      </c>
      <c r="C89" s="5" t="s">
        <v>32</v>
      </c>
      <c r="D89" s="5" t="s">
        <v>37</v>
      </c>
      <c r="E89" s="2" t="s">
        <v>235</v>
      </c>
      <c r="F89" s="1" t="s">
        <v>126</v>
      </c>
      <c r="G89" s="1" t="s">
        <v>145</v>
      </c>
      <c r="H89" s="5" t="s">
        <v>234</v>
      </c>
    </row>
    <row r="90" spans="1:8" ht="38.25" x14ac:dyDescent="0.2">
      <c r="A90" s="3">
        <v>45414</v>
      </c>
      <c r="B90" s="3">
        <v>45414</v>
      </c>
      <c r="C90" s="5" t="s">
        <v>9</v>
      </c>
      <c r="D90" s="5" t="s">
        <v>37</v>
      </c>
      <c r="E90" s="2" t="s">
        <v>239</v>
      </c>
      <c r="F90" s="1" t="s">
        <v>127</v>
      </c>
      <c r="G90" s="1" t="s">
        <v>224</v>
      </c>
      <c r="H90" s="5" t="s">
        <v>16</v>
      </c>
    </row>
    <row r="91" spans="1:8" ht="38.25" x14ac:dyDescent="0.2">
      <c r="A91" s="3">
        <v>45415</v>
      </c>
      <c r="B91" s="3">
        <v>45415</v>
      </c>
      <c r="C91" s="5" t="s">
        <v>33</v>
      </c>
      <c r="D91" s="5" t="s">
        <v>38</v>
      </c>
      <c r="E91" s="2" t="s">
        <v>252</v>
      </c>
      <c r="F91" s="1" t="s">
        <v>128</v>
      </c>
      <c r="G91" s="1" t="s">
        <v>225</v>
      </c>
      <c r="H91" s="5" t="s">
        <v>16</v>
      </c>
    </row>
    <row r="92" spans="1:8" ht="25.5" x14ac:dyDescent="0.2">
      <c r="A92" s="3">
        <v>45416</v>
      </c>
      <c r="B92" s="3">
        <v>45416</v>
      </c>
      <c r="C92" s="5" t="s">
        <v>9</v>
      </c>
      <c r="D92" s="5" t="s">
        <v>35</v>
      </c>
      <c r="E92" s="2" t="s">
        <v>237</v>
      </c>
      <c r="F92" s="1" t="s">
        <v>129</v>
      </c>
      <c r="G92" s="1" t="s">
        <v>226</v>
      </c>
      <c r="H92" s="5" t="s">
        <v>16</v>
      </c>
    </row>
    <row r="93" spans="1:8" ht="38.25" x14ac:dyDescent="0.2">
      <c r="A93" s="3">
        <v>45419</v>
      </c>
      <c r="B93" s="3">
        <v>45419</v>
      </c>
      <c r="C93" s="5" t="s">
        <v>32</v>
      </c>
      <c r="D93" s="5" t="s">
        <v>36</v>
      </c>
      <c r="E93" s="2" t="s">
        <v>238</v>
      </c>
      <c r="F93" s="1" t="s">
        <v>130</v>
      </c>
      <c r="G93" s="1" t="s">
        <v>227</v>
      </c>
      <c r="H93" s="5" t="s">
        <v>16</v>
      </c>
    </row>
    <row r="94" spans="1:8" ht="38.25" x14ac:dyDescent="0.2">
      <c r="A94" s="3">
        <v>45420</v>
      </c>
      <c r="B94" s="3">
        <v>45420</v>
      </c>
      <c r="C94" s="5" t="s">
        <v>9</v>
      </c>
      <c r="D94" s="5" t="s">
        <v>38</v>
      </c>
      <c r="E94" s="2" t="s">
        <v>249</v>
      </c>
      <c r="F94" s="1" t="s">
        <v>131</v>
      </c>
      <c r="G94" s="1" t="s">
        <v>228</v>
      </c>
      <c r="H94" s="5" t="s">
        <v>16</v>
      </c>
    </row>
    <row r="95" spans="1:8" ht="25.5" x14ac:dyDescent="0.2">
      <c r="A95" s="3">
        <v>45421</v>
      </c>
      <c r="B95" s="3">
        <v>45421</v>
      </c>
      <c r="C95" s="5" t="s">
        <v>33</v>
      </c>
      <c r="D95" s="5" t="s">
        <v>37</v>
      </c>
      <c r="E95" s="2" t="s">
        <v>243</v>
      </c>
      <c r="F95" s="1" t="s">
        <v>132</v>
      </c>
      <c r="G95" s="1"/>
      <c r="H95" s="5" t="s">
        <v>233</v>
      </c>
    </row>
    <row r="96" spans="1:8" ht="38.25" x14ac:dyDescent="0.2">
      <c r="A96" s="3">
        <v>45422</v>
      </c>
      <c r="B96" s="3"/>
      <c r="C96" s="5" t="s">
        <v>34</v>
      </c>
      <c r="D96" s="5" t="s">
        <v>35</v>
      </c>
      <c r="E96" s="2" t="s">
        <v>256</v>
      </c>
      <c r="F96" s="1" t="s">
        <v>133</v>
      </c>
      <c r="G96" s="1" t="s">
        <v>229</v>
      </c>
      <c r="H96" s="5" t="s">
        <v>16</v>
      </c>
    </row>
    <row r="97" spans="1:8" ht="25.5" x14ac:dyDescent="0.2">
      <c r="A97" s="3">
        <v>45423</v>
      </c>
      <c r="B97" s="3"/>
      <c r="C97" s="5" t="s">
        <v>32</v>
      </c>
      <c r="D97" s="5" t="s">
        <v>37</v>
      </c>
      <c r="E97" s="2" t="s">
        <v>247</v>
      </c>
      <c r="F97" s="1" t="s">
        <v>134</v>
      </c>
      <c r="G97" s="1"/>
      <c r="H97" s="5" t="s">
        <v>233</v>
      </c>
    </row>
    <row r="98" spans="1:8" ht="38.25" x14ac:dyDescent="0.2">
      <c r="A98" s="3">
        <v>45426</v>
      </c>
      <c r="B98" s="3">
        <v>45426</v>
      </c>
      <c r="C98" s="5" t="s">
        <v>9</v>
      </c>
      <c r="D98" s="5" t="s">
        <v>38</v>
      </c>
      <c r="E98" s="2" t="s">
        <v>246</v>
      </c>
      <c r="F98" s="1" t="s">
        <v>135</v>
      </c>
      <c r="G98" s="1" t="s">
        <v>230</v>
      </c>
      <c r="H98" s="5" t="s">
        <v>16</v>
      </c>
    </row>
    <row r="99" spans="1:8" ht="25.5" x14ac:dyDescent="0.2">
      <c r="A99" s="3">
        <v>45427</v>
      </c>
      <c r="B99" s="3">
        <v>45427</v>
      </c>
      <c r="C99" s="5" t="s">
        <v>33</v>
      </c>
      <c r="D99" s="5" t="s">
        <v>35</v>
      </c>
      <c r="E99" s="2" t="s">
        <v>244</v>
      </c>
      <c r="F99" s="1" t="s">
        <v>136</v>
      </c>
      <c r="G99" s="1" t="s">
        <v>231</v>
      </c>
      <c r="H99" s="5" t="s">
        <v>16</v>
      </c>
    </row>
    <row r="100" spans="1:8" ht="25.5" x14ac:dyDescent="0.2">
      <c r="A100" s="3">
        <v>45428</v>
      </c>
      <c r="B100" s="3">
        <v>45429</v>
      </c>
      <c r="C100" s="5" t="s">
        <v>9</v>
      </c>
      <c r="D100" s="5" t="s">
        <v>37</v>
      </c>
      <c r="E100" s="2" t="s">
        <v>245</v>
      </c>
      <c r="F100" s="1" t="s">
        <v>137</v>
      </c>
      <c r="G100" s="1" t="s">
        <v>145</v>
      </c>
      <c r="H100" s="5" t="s">
        <v>234</v>
      </c>
    </row>
    <row r="101" spans="1:8" ht="38.25" x14ac:dyDescent="0.2">
      <c r="A101" s="3">
        <v>45429</v>
      </c>
      <c r="B101" s="3">
        <v>45429</v>
      </c>
      <c r="C101" s="5" t="s">
        <v>32</v>
      </c>
      <c r="D101" s="5" t="s">
        <v>36</v>
      </c>
      <c r="E101" s="2" t="s">
        <v>251</v>
      </c>
      <c r="F101" s="1" t="s">
        <v>138</v>
      </c>
      <c r="G101" s="1" t="s">
        <v>232</v>
      </c>
      <c r="H101" s="5" t="s">
        <v>16</v>
      </c>
    </row>
  </sheetData>
  <autoFilter ref="A1:H101" xr:uid="{234216DA-ECE9-48B9-B37D-1793EB74D28B}">
    <sortState xmlns:xlrd2="http://schemas.microsoft.com/office/spreadsheetml/2017/richdata2" ref="A40:H44">
      <sortCondition ref="A1:A39"/>
    </sortState>
  </autoFilter>
  <sortState xmlns:xlrd2="http://schemas.microsoft.com/office/spreadsheetml/2017/richdata2" ref="A2:H36">
    <sortCondition ref="A2:A36"/>
  </sortState>
  <conditionalFormatting sqref="H1:H1048576">
    <cfRule type="cellIs" dxfId="9" priority="2" operator="equal">
      <formula>"ESCALATED"</formula>
    </cfRule>
    <cfRule type="cellIs" dxfId="8" priority="3" operator="equal">
      <formula>"IN PROG"</formula>
    </cfRule>
    <cfRule type="cellIs" dxfId="7" priority="4" operator="equal">
      <formula>"DONE"</formula>
    </cfRule>
  </conditionalFormatting>
  <dataValidations count="4">
    <dataValidation type="list" allowBlank="1" showInputMessage="1" showErrorMessage="1" sqref="H2:H101" xr:uid="{16BE6DBF-8869-4451-B427-10633BD26174}">
      <formula1>"Progress, DONE, IN PROG, ESCALATED"</formula1>
    </dataValidation>
    <dataValidation type="list" allowBlank="1" showInputMessage="1" showErrorMessage="1" sqref="D3:D1048576" xr:uid="{98C4B217-1EAA-4A9C-91ED-461F99F61CC7}">
      <formula1>"Project Name, Alpha, Beta, Gamma, Delta"</formula1>
    </dataValidation>
    <dataValidation type="list" allowBlank="1" showInputMessage="1" showErrorMessage="1" sqref="D2" xr:uid="{1FD8E3EC-2B29-4AFF-9319-2000CF918636}">
      <formula1>"Project Name, Alpha, Beta, Gamma, Delta"</formula1>
    </dataValidation>
    <dataValidation type="list" allowBlank="1" showInputMessage="1" showErrorMessage="1" sqref="C2:C1048576" xr:uid="{DE06D717-B178-4537-B9A3-551F561185D6}">
      <formula1>"Issue Type, DATA, BUGS, USER ERR, OTHER"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Reports</vt:lpstr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IA IT Support</cp:lastModifiedBy>
  <cp:revision>15</cp:revision>
  <dcterms:created xsi:type="dcterms:W3CDTF">2023-09-28T14:04:16Z</dcterms:created>
  <dcterms:modified xsi:type="dcterms:W3CDTF">2024-03-20T16:16:20Z</dcterms:modified>
  <dc:language>en-US</dc:language>
</cp:coreProperties>
</file>