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 firstSheet="2" activeTab="4"/>
  </bookViews>
  <sheets>
    <sheet name="MEASURE OF CENTRAL TENDENCY" sheetId="1" r:id="rId1"/>
    <sheet name="measure of dispersion" sheetId="2" r:id="rId2"/>
    <sheet name="more statistics question" sheetId="12" r:id="rId3"/>
    <sheet name="SKEWNESS AND KURTISIS" sheetId="5" r:id="rId4"/>
    <sheet name="PERCENTILE AND QUARTILES" sheetId="6" r:id="rId5"/>
    <sheet name="CORRELATION AND COVARIANCE" sheetId="7" r:id="rId6"/>
    <sheet name="discrete random variance" sheetId="8" r:id="rId7"/>
    <sheet name="continuous random variable" sheetId="9" r:id="rId8"/>
    <sheet name="distribition and continuous dis" sheetId="10" r:id="rId9"/>
    <sheet name="CONFIDENCE INTERVAL HYPOTJESIS " sheetId="11" r:id="rId10"/>
  </sheets>
  <definedNames>
    <definedName name="_xlnm._FilterDatabase" localSheetId="2" hidden="1">'more statistics question'!$C$341:$C$440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6" i="12" l="1"/>
  <c r="F461" i="12" l="1"/>
  <c r="F344" i="12" l="1"/>
  <c r="F196" i="12"/>
  <c r="L140" i="12"/>
  <c r="L139" i="12"/>
  <c r="L138" i="12"/>
  <c r="L137" i="12"/>
  <c r="L136" i="12"/>
  <c r="L131" i="12"/>
  <c r="L130" i="12"/>
  <c r="F12" i="12"/>
  <c r="F11" i="12"/>
  <c r="F10" i="12"/>
  <c r="F9" i="12"/>
  <c r="F8" i="12"/>
  <c r="E64" i="11" l="1"/>
  <c r="G15" i="11"/>
  <c r="L48" i="10" l="1"/>
  <c r="L50" i="10"/>
  <c r="L49" i="10"/>
  <c r="F49" i="10"/>
  <c r="G51" i="9"/>
  <c r="D30" i="10" l="1"/>
  <c r="G22" i="10"/>
  <c r="G13" i="10"/>
  <c r="F64" i="9"/>
  <c r="G53" i="9"/>
  <c r="G52" i="9"/>
  <c r="G42" i="9"/>
  <c r="F23" i="9"/>
  <c r="G36" i="9"/>
  <c r="G39" i="9"/>
  <c r="E56" i="8" l="1"/>
  <c r="E43" i="8"/>
  <c r="F28" i="8"/>
  <c r="D16" i="8"/>
  <c r="D13" i="9" l="1"/>
  <c r="C8" i="8"/>
  <c r="L60" i="7" l="1"/>
  <c r="K59" i="7"/>
  <c r="L35" i="7"/>
  <c r="K34" i="7"/>
  <c r="K10" i="7"/>
  <c r="J9" i="7"/>
  <c r="E384" i="5"/>
  <c r="E383" i="5"/>
  <c r="H122" i="2"/>
  <c r="I461" i="6" l="1"/>
  <c r="I460" i="6"/>
  <c r="I459" i="6"/>
  <c r="F461" i="6"/>
  <c r="F460" i="6"/>
  <c r="F459" i="6"/>
  <c r="H336" i="6" l="1"/>
  <c r="H335" i="6"/>
  <c r="H334" i="6"/>
  <c r="E336" i="6"/>
  <c r="E335" i="6"/>
  <c r="E334" i="6"/>
  <c r="E224" i="6"/>
  <c r="E225" i="6"/>
  <c r="E226" i="6"/>
  <c r="E227" i="6"/>
  <c r="E228" i="6"/>
  <c r="E221" i="6"/>
  <c r="E220" i="6"/>
  <c r="E219" i="6"/>
  <c r="E117" i="6"/>
  <c r="E116" i="6"/>
  <c r="H221" i="6"/>
  <c r="H220" i="6"/>
  <c r="H219" i="6"/>
  <c r="H115" i="6"/>
  <c r="H114" i="6"/>
  <c r="H113" i="6"/>
  <c r="E115" i="6"/>
  <c r="E114" i="6"/>
  <c r="E113" i="6"/>
  <c r="E7" i="6"/>
  <c r="E8" i="6"/>
  <c r="E9" i="6"/>
  <c r="E10" i="6"/>
  <c r="E11" i="6"/>
  <c r="E14" i="6" s="1"/>
  <c r="E15" i="6" s="1"/>
  <c r="E12" i="6"/>
  <c r="E13" i="6"/>
  <c r="K11" i="6"/>
  <c r="K10" i="6"/>
  <c r="K9" i="6"/>
  <c r="K8" i="6"/>
  <c r="H10" i="6"/>
  <c r="H9" i="6"/>
  <c r="H8" i="6"/>
  <c r="E278" i="5" l="1" a="1"/>
  <c r="E278" i="5" s="1"/>
  <c r="E277" i="5"/>
  <c r="E172" i="5"/>
  <c r="E171" i="5"/>
  <c r="E69" i="5" l="1"/>
  <c r="E68" i="5"/>
  <c r="F13" i="5"/>
  <c r="F12" i="5"/>
  <c r="I308" i="2" l="1"/>
  <c r="I306" i="2"/>
  <c r="I304" i="2"/>
  <c r="I303" i="2"/>
  <c r="I302" i="2"/>
  <c r="E201" i="2"/>
  <c r="E200" i="2"/>
  <c r="E199" i="2"/>
  <c r="E198" i="2"/>
  <c r="E197" i="2"/>
  <c r="E147" i="2"/>
  <c r="E145" i="2"/>
  <c r="E143" i="2"/>
  <c r="E142" i="2"/>
  <c r="E141" i="2"/>
  <c r="H120" i="2" l="1"/>
  <c r="H119" i="2" a="1"/>
  <c r="H119" i="2"/>
  <c r="H118" i="2"/>
  <c r="H115" i="2"/>
  <c r="E65" i="2"/>
  <c r="E63" i="2"/>
  <c r="E60" i="2"/>
  <c r="E61" i="2" s="1"/>
  <c r="E59" i="2"/>
  <c r="H12" i="2" l="1"/>
  <c r="H10" i="2"/>
  <c r="H7" i="2"/>
  <c r="H8" i="2" s="1"/>
  <c r="H6" i="2"/>
  <c r="E57" i="1" l="1"/>
  <c r="E56" i="1"/>
  <c r="E55" i="1"/>
  <c r="I30" i="1" l="1"/>
  <c r="I29" i="1"/>
  <c r="I28" i="1"/>
  <c r="I16" i="1"/>
  <c r="I14" i="1" a="1"/>
  <c r="I14" i="1" s="1"/>
  <c r="I15" i="1"/>
</calcChain>
</file>

<file path=xl/sharedStrings.xml><?xml version="1.0" encoding="utf-8"?>
<sst xmlns="http://schemas.openxmlformats.org/spreadsheetml/2006/main" count="463" uniqueCount="272">
  <si>
    <t>QUESTION1</t>
  </si>
  <si>
    <t>Let's consider the weekly sales data (in units) for the past month for a specific product category:</t>
  </si>
  <si>
    <t>WEEK</t>
  </si>
  <si>
    <t>UNITS</t>
  </si>
  <si>
    <t>MEAN</t>
  </si>
  <si>
    <t>MEDIAN</t>
  </si>
  <si>
    <t>MODE</t>
  </si>
  <si>
    <t>QUESTION2</t>
  </si>
  <si>
    <t>QUESTION 2</t>
  </si>
  <si>
    <t>Let's consider the waiting times (in minutes) for the past 20 customers</t>
  </si>
  <si>
    <t>QUESTION3</t>
  </si>
  <si>
    <t>Let's consider the rental durations (in days) for a sample of 50 customers:</t>
  </si>
  <si>
    <t>customers</t>
  </si>
  <si>
    <t>Let's consider the number of units produced per hour by the machine for a sample of 10 working days:</t>
  </si>
  <si>
    <t>DAY</t>
  </si>
  <si>
    <t>MIN</t>
  </si>
  <si>
    <t>MAX</t>
  </si>
  <si>
    <t>RANGE</t>
  </si>
  <si>
    <t>VARIANCE</t>
  </si>
  <si>
    <t>SAT.DEV</t>
  </si>
  <si>
    <t>Let's consider the daily sales (in dollars) for the past 30 days</t>
  </si>
  <si>
    <t>$ 500</t>
  </si>
  <si>
    <t>$ 700</t>
  </si>
  <si>
    <t>$ 400</t>
  </si>
  <si>
    <t>$ 600</t>
  </si>
  <si>
    <t>$ 550</t>
  </si>
  <si>
    <t>$ 750</t>
  </si>
  <si>
    <t>$ 650</t>
  </si>
  <si>
    <t>$ 800</t>
  </si>
  <si>
    <t>$ 450</t>
  </si>
  <si>
    <t>Let's consider the delivery times (in days) for a sample of 50 shipments</t>
  </si>
  <si>
    <t>Let's consider the monthly revenue (in thousands of dollars) for the past 12 months</t>
  </si>
  <si>
    <t>QUESTION4</t>
  </si>
  <si>
    <t xml:space="preserve"> $ 120 </t>
  </si>
  <si>
    <t xml:space="preserve"> $ 150 </t>
  </si>
  <si>
    <t xml:space="preserve"> $ 110 </t>
  </si>
  <si>
    <t xml:space="preserve"> $ 135 </t>
  </si>
  <si>
    <t xml:space="preserve"> $ 125 </t>
  </si>
  <si>
    <t xml:space="preserve"> $ 140 </t>
  </si>
  <si>
    <t xml:space="preserve"> $ 130 </t>
  </si>
  <si>
    <t xml:space="preserve"> $ 155 </t>
  </si>
  <si>
    <t xml:space="preserve"> $ 115 </t>
  </si>
  <si>
    <t xml:space="preserve"> $ 145 </t>
  </si>
  <si>
    <t>average</t>
  </si>
  <si>
    <t>MEASURE OF CENTRAL TENDENCY =132.5 IS THE AVERAGE MONTHLY REVENUE FOR THE PRODUCT</t>
  </si>
  <si>
    <t>range</t>
  </si>
  <si>
    <t>Data:</t>
  </si>
  <si>
    <t>Bin</t>
  </si>
  <si>
    <t>More</t>
  </si>
  <si>
    <t>Frequency</t>
  </si>
  <si>
    <t>TYPE</t>
  </si>
  <si>
    <t>A</t>
  </si>
  <si>
    <t>B</t>
  </si>
  <si>
    <t>C</t>
  </si>
  <si>
    <t>D</t>
  </si>
  <si>
    <t>E</t>
  </si>
  <si>
    <t>F</t>
  </si>
  <si>
    <t>G</t>
  </si>
  <si>
    <t>FREQUENCY</t>
  </si>
  <si>
    <t>BAR CHART</t>
  </si>
  <si>
    <t>HISTOGRAM</t>
  </si>
  <si>
    <t xml:space="preserve">the monthly rang is 45 for the product  </t>
  </si>
  <si>
    <t>QUESTION5</t>
  </si>
  <si>
    <t>Let's consider the satisfaction ratings from 50 customers:</t>
  </si>
  <si>
    <t>Measure of central tendency</t>
  </si>
  <si>
    <t>AVERAGE</t>
  </si>
  <si>
    <t>STA.DEV</t>
  </si>
  <si>
    <r>
      <t xml:space="preserve">THE AVERAGE IS </t>
    </r>
    <r>
      <rPr>
        <b/>
        <sz val="11"/>
        <color theme="1"/>
        <rFont val="Calibri"/>
        <family val="2"/>
        <scheme val="minor"/>
      </rPr>
      <t>7.5</t>
    </r>
    <r>
      <rPr>
        <sz val="11"/>
        <color theme="1"/>
        <rFont val="Calibri"/>
        <family val="2"/>
        <scheme val="minor"/>
      </rPr>
      <t xml:space="preserve"> FOR SATISFACTION RATING</t>
    </r>
  </si>
  <si>
    <t xml:space="preserve">standard deviation is 1.03 </t>
  </si>
  <si>
    <t>Let's consider the wait times (in minutes) for a sample of 100 randomly selected customer calls:</t>
  </si>
  <si>
    <t>QUESTION 6</t>
  </si>
  <si>
    <r>
      <t xml:space="preserve">THE AVERAGE WAIT TIME FOR FOR COSTOMER IS </t>
    </r>
    <r>
      <rPr>
        <b/>
        <sz val="11"/>
        <color theme="1"/>
        <rFont val="Calibri"/>
        <family val="2"/>
        <scheme val="minor"/>
      </rPr>
      <t>16.74</t>
    </r>
    <r>
      <rPr>
        <sz val="11"/>
        <color theme="1"/>
        <rFont val="Calibri"/>
        <family val="2"/>
        <scheme val="minor"/>
      </rPr>
      <t xml:space="preserve"> AT THE CALL CENTER.</t>
    </r>
  </si>
  <si>
    <r>
      <t xml:space="preserve">ST.DEV IS </t>
    </r>
    <r>
      <rPr>
        <b/>
        <sz val="11"/>
        <color theme="1"/>
        <rFont val="Calibri"/>
        <family val="2"/>
        <scheme val="minor"/>
      </rPr>
      <t>4.142951</t>
    </r>
    <r>
      <rPr>
        <sz val="11"/>
        <color theme="1"/>
        <rFont val="Calibri"/>
        <family val="2"/>
        <scheme val="minor"/>
      </rPr>
      <t xml:space="preserve"> OF THE WAIT TIME FOR CUSTOMERS AT THE CALL CENTER</t>
    </r>
  </si>
  <si>
    <r>
      <t xml:space="preserve">THE RANGE IS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FOR CUSTOMERS AT THE CALL CENTER </t>
    </r>
  </si>
  <si>
    <t>Let's consider the fuel efficiency (in miles per gallon, mpg) for a sample of 50 vehicles:</t>
  </si>
  <si>
    <t>QUESTION 7</t>
  </si>
  <si>
    <t>Model A</t>
  </si>
  <si>
    <t>Model B</t>
  </si>
  <si>
    <t>Model C</t>
  </si>
  <si>
    <t>Model D</t>
  </si>
  <si>
    <t>Model E</t>
  </si>
  <si>
    <t>ST.DEV</t>
  </si>
  <si>
    <t>min</t>
  </si>
  <si>
    <t>max</t>
  </si>
  <si>
    <t>median</t>
  </si>
  <si>
    <t>REGION1</t>
  </si>
  <si>
    <t>REGION2</t>
  </si>
  <si>
    <t>REGION3</t>
  </si>
  <si>
    <t xml:space="preserve"> Skewness and Kurtosis</t>
  </si>
  <si>
    <t>Let's consider the monthly returns (%) for the portfolio over a one-year period:</t>
  </si>
  <si>
    <t>skewness</t>
  </si>
  <si>
    <t>kurtisis</t>
  </si>
  <si>
    <t>Let's consider the monthly incomes (in thousands of dollars) of a sample of 100 individuals:</t>
  </si>
  <si>
    <t>Let's consider the satisfaction ratings from 200 customers:</t>
  </si>
  <si>
    <t>Let's consider the house prices (in thousands of dollars) for a sample of 150 houses:</t>
  </si>
  <si>
    <t>Let's consider the monthly salaries (in thousands of dollars) of a sample of 200 employees:</t>
  </si>
  <si>
    <t>Q1</t>
  </si>
  <si>
    <t>Q2</t>
  </si>
  <si>
    <t>Q3</t>
  </si>
  <si>
    <t>IQR</t>
  </si>
  <si>
    <t>LOWER LIMIT</t>
  </si>
  <si>
    <t>Quartiles</t>
  </si>
  <si>
    <t>percentiles</t>
  </si>
  <si>
    <t>10th</t>
  </si>
  <si>
    <t>25th</t>
  </si>
  <si>
    <t>75th</t>
  </si>
  <si>
    <t>90th</t>
  </si>
  <si>
    <t>Let's consider the weights (in kilograms) of a sample of 100 individuals:</t>
  </si>
  <si>
    <t>PERCENTILE</t>
  </si>
  <si>
    <t>15TH</t>
  </si>
  <si>
    <t>50TH</t>
  </si>
  <si>
    <t>85TH</t>
  </si>
  <si>
    <t>Let's consider the purchase amounts (in dollars) of a sample of 150 customers:</t>
  </si>
  <si>
    <t>80TH</t>
  </si>
  <si>
    <t>40TH</t>
  </si>
  <si>
    <t>20TH</t>
  </si>
  <si>
    <t>QUARTILE</t>
  </si>
  <si>
    <t>MEAD</t>
  </si>
  <si>
    <t>Let's consider the commute times (in minutes) of a sample of 250 employees:</t>
  </si>
  <si>
    <t>Let's consider the defect rates (in percentage) for a sample of 300 products:</t>
  </si>
  <si>
    <t>25TH</t>
  </si>
  <si>
    <t>75TH</t>
  </si>
  <si>
    <t>Let's consider the monthly advertising expenditure (in thousands of dollars) and corresponding sales revenue (in thousands of dollars) for a sample of 12 months:</t>
  </si>
  <si>
    <t>sale</t>
  </si>
  <si>
    <t>Column 1</t>
  </si>
  <si>
    <t>Column 2</t>
  </si>
  <si>
    <r>
      <t>Ad</t>
    </r>
    <r>
      <rPr>
        <b/>
        <sz val="12"/>
        <color theme="1"/>
        <rFont val="Calibri"/>
        <family val="2"/>
        <scheme val="minor"/>
      </rPr>
      <t>vertising</t>
    </r>
  </si>
  <si>
    <t>Let's consider the waiting times (in minutes) for a sample of 100 customers:</t>
  </si>
  <si>
    <t>STDEV</t>
  </si>
  <si>
    <t>QUESTION 4</t>
  </si>
  <si>
    <t>30TH</t>
  </si>
  <si>
    <t>70TH</t>
  </si>
  <si>
    <t>Let's consider the daily closing prices (in dollars) of Company A and Company B for a sample of 20 trading days:</t>
  </si>
  <si>
    <t>company 1</t>
  </si>
  <si>
    <t>Company 2</t>
  </si>
  <si>
    <t>correlation</t>
  </si>
  <si>
    <t>covariance</t>
  </si>
  <si>
    <t>Let's consider the number of hours spent studying and the corresponding exam scores for a sample of 30 students:</t>
  </si>
  <si>
    <t>Hours spent Studying</t>
  </si>
  <si>
    <t>Exam scores</t>
  </si>
  <si>
    <t>coreelation</t>
  </si>
  <si>
    <r>
      <t>Discrete Random Variable</t>
    </r>
    <r>
      <rPr>
        <sz val="12"/>
        <color rgb="FF000000"/>
        <rFont val="Arial"/>
        <family val="2"/>
      </rPr>
      <t>:</t>
    </r>
  </si>
  <si>
    <t>n=100</t>
  </si>
  <si>
    <t>p=3</t>
  </si>
  <si>
    <t>Data:Numberofheartsinthedeck(N)=13,Numberofcardsdrawn(n)=5</t>
  </si>
  <si>
    <t>mean</t>
  </si>
  <si>
    <t>stdev</t>
  </si>
  <si>
    <t>x</t>
  </si>
  <si>
    <t>Data:Numberofquestions(n)=10,Numberofpossibleanswersperquestion(k)=4</t>
  </si>
  <si>
    <t xml:space="preserve">aredrawnwithoutreplacement.Whatistheprobabilitythatallthreeballsareblue? </t>
  </si>
  <si>
    <t>Data:Numberofblueballsinthebag(N)=20,Numberofballsdrawn(n)=3</t>
  </si>
  <si>
    <t>0.27428 is the probability of getting two hearts</t>
  </si>
  <si>
    <t>is the probability the tall three ball sare blue</t>
  </si>
  <si>
    <t xml:space="preserve">Data:Numberofshots(n)=10,Probabilityofscoringpershot(p)=0.3 </t>
  </si>
  <si>
    <t xml:space="preserve">5.Problem:In a foot ball match,a player scores a goal with a 0.3 probability pershot . If </t>
  </si>
  <si>
    <t xml:space="preserve">the player takes 10 shots, what is the probability of scoring exactly three goals? </t>
  </si>
  <si>
    <t xml:space="preserve">Abagcontains30redballs,20blueballs,and10greenballs.Threeballs </t>
  </si>
  <si>
    <t>2.Problem:In a deck of 52 playing cards, five card sare randomly drawn with out replacement.What is the probability of getting two hearts?</t>
  </si>
  <si>
    <t>1.Problem:Afairsix-sideddie is rolled 100 times. What is the probability of rolling exactly five3 's?</t>
  </si>
  <si>
    <t>Data:Number of rolls(n)=100</t>
  </si>
  <si>
    <t xml:space="preserve">3.Problem:Amultiple-choice test consists of 10 questions,each with four possible </t>
  </si>
  <si>
    <t xml:space="preserve">answers. If a student randomly guesses one a chquestion ,what is the probability of </t>
  </si>
  <si>
    <t>getting at least 8 questions correct?</t>
  </si>
  <si>
    <t>of 5 minutes.What is the probability tha ta customer waits less than 3 minutes?</t>
  </si>
  <si>
    <t>Data:Mean waiting time(μ)=5 minutes,Waiting time thre shold(x)=3minutes</t>
  </si>
  <si>
    <t>Data:Meanlifetime(μ)=1000hours,Standarddeviation(σ)=100hours,Lifetime ra</t>
  </si>
  <si>
    <t xml:space="preserve">mean of 1000 hour sanda standarddeviation of 100 hours.What is the probability that </t>
  </si>
  <si>
    <t xml:space="preserve"> a randomly selected light bul blasts between 900 and 1100hours?</t>
  </si>
  <si>
    <t>waiting time 3 minutes</t>
  </si>
  <si>
    <t>probabiliti between 900 and 1100</t>
  </si>
  <si>
    <t xml:space="preserve">165 cm and a standard deviation of 10cm.What is the probability tha randomly </t>
  </si>
  <si>
    <t>selected student is taller than180cm?</t>
  </si>
  <si>
    <t>Data:Weightrange(lowerlimitx1,upperlimitx2)</t>
  </si>
  <si>
    <t xml:space="preserve">grams and 200 grams.What Is the probability that arandomly selected apple weighs </t>
  </si>
  <si>
    <t>between 150 and 170 grams?</t>
  </si>
  <si>
    <t>probability range 150gram</t>
  </si>
  <si>
    <t>probability range 170gram</t>
  </si>
  <si>
    <t>probability apple between150 and 170</t>
  </si>
  <si>
    <t>Data:Meantime(μ)=20minutes,Timethreshold(x)=15minutes</t>
  </si>
  <si>
    <t>of 20 minutes. What is the probability that the task is completed in less than15 minutes?</t>
  </si>
  <si>
    <t xml:space="preserve">probability of correct </t>
  </si>
  <si>
    <t>probability of 3 goals</t>
  </si>
  <si>
    <t>Questions on Discrete Distribution and Continuous Distribution</t>
  </si>
  <si>
    <t xml:space="preserve">A company sells smart phones ,and the number of defect sper batch follows </t>
  </si>
  <si>
    <t xml:space="preserve">a Poisson distribution with a mean of 2 defects .What is the probability of having exactly </t>
  </si>
  <si>
    <t>3 defect sina randomly selected batch?</t>
  </si>
  <si>
    <t>probability of 3 randomly batch</t>
  </si>
  <si>
    <t>Data:Probabilityofwinning(p)=0.3,Numberofrounds(n)=10,Numberofwins( x )</t>
  </si>
  <si>
    <t xml:space="preserve">:In a game ,a player has a 0.3 probability of winning  each round. If the </t>
  </si>
  <si>
    <t>player plays 10 rounds ,what is the probability of winning exactly 3 rounds?</t>
  </si>
  <si>
    <t>probability of winning exactly 3 rounds</t>
  </si>
  <si>
    <t>A six-sided fair diei srolled three times.What is the probability of obtaining atlea stone 6 ?</t>
  </si>
  <si>
    <t>Data:Number of rolls(n)=3</t>
  </si>
  <si>
    <t>15 min probability is the</t>
  </si>
  <si>
    <r>
      <t>Continuous Distribution</t>
    </r>
    <r>
      <rPr>
        <sz val="12"/>
        <color rgb="FF000000"/>
        <rFont val="Arial"/>
        <family val="2"/>
      </rPr>
      <t>:</t>
    </r>
  </si>
  <si>
    <t xml:space="preserve">The weights of apple sin a basket follow a normal distributi on with a mean </t>
  </si>
  <si>
    <t xml:space="preserve">of 150 grams and a standard deviation of 10grams. What is the probability that a </t>
  </si>
  <si>
    <t>randomly selected apple weighs between 140 and 160grams?</t>
  </si>
  <si>
    <t>(lowerlimitx1,upperlimitx2)</t>
  </si>
  <si>
    <t>Data:Mean weight (μ)=150 grams,Standard deviation (σ)=10grams,Weigh trange</t>
  </si>
  <si>
    <t>probability that a randomly selected apple weighs between 140and 160 grams</t>
  </si>
  <si>
    <t xml:space="preserve">with a mean of 1000 hours.What is the probability that a randomly selected light bulb </t>
  </si>
  <si>
    <t>lasts more than 900hours?</t>
  </si>
  <si>
    <t>X</t>
  </si>
  <si>
    <t>,</t>
  </si>
  <si>
    <t xml:space="preserve">The life times of a certain brand of light bulbs are exponentially distributed </t>
  </si>
  <si>
    <t>Confidence Interval</t>
  </si>
  <si>
    <t>A study is conducted to estimate the mean height of a population. A random</t>
  </si>
  <si>
    <t>sample of 100 individuals is selected, and their heights are measured. Calculate a 95%</t>
  </si>
  <si>
    <t>confidence interval for the population mean height, given that the sample mean height is</t>
  </si>
  <si>
    <t>170 cm and the sample standard deviation is 8 cm.</t>
  </si>
  <si>
    <t>Data: Sample size (n) = 100, Sample mean (x̄ ) = 170 cm, Sample standard deviation</t>
  </si>
  <si>
    <t>(s) = 8 cm, Confidence level = 95%</t>
  </si>
  <si>
    <t>N</t>
  </si>
  <si>
    <t>CONFIDENCE</t>
  </si>
  <si>
    <t>support a particular policy. A random sample of 500 individuals is surveyed, and 320 of</t>
  </si>
  <si>
    <t>them express support for the policy. Calculate a 90% confidence interval for the</t>
  </si>
  <si>
    <t>population proportion, given the sample proportion.</t>
  </si>
  <si>
    <t>Data: Sample size (n) = 500, Number of successes (x) = 320, Confidence level = 90%</t>
  </si>
  <si>
    <t>A survey is conducted to estimate the proportion of people in a city who</t>
  </si>
  <si>
    <t>CONFIDENCE 90%</t>
  </si>
  <si>
    <r>
      <t>Hypothesis Testing Problems</t>
    </r>
    <r>
      <rPr>
        <sz val="16"/>
        <color rgb="FF000000"/>
        <rFont val="ArialMT"/>
      </rPr>
      <t>:</t>
    </r>
  </si>
  <si>
    <t>student performance. A random sample of 50 students is divided into two groups: one</t>
  </si>
  <si>
    <t>group taught using the new method and the other using the traditional method. The</t>
  </si>
  <si>
    <t>average test scores of the two groups are compared. State the null and alternative</t>
  </si>
  <si>
    <t>hypotheses for this study.</t>
  </si>
  <si>
    <t>Data: Sample size (n) = 50, Test scores of the two groups</t>
  </si>
  <si>
    <t xml:space="preserve"> A researcher wants to test whether a new teaching method improves</t>
  </si>
  <si>
    <t>H0</t>
  </si>
  <si>
    <t>Ha</t>
  </si>
  <si>
    <t xml:space="preserve">new teaching method is not improves student performance </t>
  </si>
  <si>
    <t xml:space="preserve">new teaching method is improves student performance </t>
  </si>
  <si>
    <t>A manufacturing company claims that the average weight of its product is</t>
  </si>
  <si>
    <t>500 grams. To test this claim, a random sample of 25 products is selected, and their</t>
  </si>
  <si>
    <t>weights are measured. The sample mean weight is found to be 510 grams with a</t>
  </si>
  <si>
    <t>sample standard deviation of 20 grams. Perform a hypothesis test to determine if there</t>
  </si>
  <si>
    <t>is evidence to support the company's claim.</t>
  </si>
  <si>
    <t>Data: Sample size (n) = 25, Sample mean (x̄ ) = 510 grams, Sample standard</t>
  </si>
  <si>
    <t>deviation (s) = 20 grams, Population mean (μ) = 500 grams</t>
  </si>
  <si>
    <t>z critrical for 95 %</t>
  </si>
  <si>
    <t xml:space="preserve">.Problem:The heights  of students In a class a renormally distributed with a mean of </t>
  </si>
  <si>
    <r>
      <t>Continuous Random Variable</t>
    </r>
    <r>
      <rPr>
        <sz val="12"/>
        <color rgb="FF000000"/>
        <rFont val="ArialMT"/>
      </rPr>
      <t>:</t>
    </r>
  </si>
  <si>
    <t xml:space="preserve">Problem:The waiting time sata coffee shop are exponenti ally distributed with a mean </t>
  </si>
  <si>
    <t xml:space="preserve">.Problem:The life time sofa certain brand of light bulb sare normally distributed with a </t>
  </si>
  <si>
    <t xml:space="preserve">.Problem:The weights of  apples in a basket follow a uniform distributi on between 100 </t>
  </si>
  <si>
    <t xml:space="preserve">.Problem: The time taken to complete a task is exponentially distributed with a mean </t>
  </si>
  <si>
    <t>A company wants to analyze the ages of its employees to understand</t>
  </si>
  <si>
    <t>the age distribution and demographics within the organization.</t>
  </si>
  <si>
    <t xml:space="preserve">mode </t>
  </si>
  <si>
    <t>A retail store wants to analyze the purchase amounts made by</t>
  </si>
  <si>
    <t>customers to understand their spending habits.</t>
  </si>
  <si>
    <t>mode</t>
  </si>
  <si>
    <t>interquartile range</t>
  </si>
  <si>
    <t>A manufacturing company wants to analyze the defect rates of its</t>
  </si>
  <si>
    <t>production line to identify the frequency of different types of defects.</t>
  </si>
  <si>
    <t>A survey was conducted to gather feedback from customers about their</t>
  </si>
  <si>
    <t>satisfaction levels with a specific service on a scale of 1 to 5.</t>
  </si>
  <si>
    <t>satisfaction rating has the highest frequency</t>
  </si>
  <si>
    <t>A company wants to analyze the monthly sales figures of its products to</t>
  </si>
  <si>
    <t>understand the sales distribution across different price ranges.</t>
  </si>
  <si>
    <t>A study was conducted to analyze the response times of a website for</t>
  </si>
  <si>
    <t>different user locations.</t>
  </si>
  <si>
    <t>HISTROGRAM</t>
  </si>
  <si>
    <t>A company wants to analyze the sales performance of its products</t>
  </si>
  <si>
    <t>across different regions.</t>
  </si>
  <si>
    <t>is the average sales figure for each region</t>
  </si>
  <si>
    <t>the distribution of returns?</t>
  </si>
  <si>
    <t>the skewness and kurtosis values, what can be said about</t>
  </si>
  <si>
    <t>THE SKEWNESS AND KURTOSIS VALUES IS RIGHT DISTRIVBUTION OF RETURNS</t>
  </si>
  <si>
    <t>THE SKEWNESS AND KURTOSIS VALUES,IS LEFT INFERRED ABOUT THE SATISFACTION RATING ON DISTRIBUTION.</t>
  </si>
  <si>
    <t xml:space="preserve">THE NORMAL DISTRIBUTION CURVE IS LEFT SKEWNESS AND KURTOSIS VALUES  IS THE DISTRIBUTION OF HOUSE PRICES  </t>
  </si>
  <si>
    <t xml:space="preserve">THE NORMAL DISTRIBUTION IS LEFT SKEWNESS AND KURTOSIS IS INFERRED THE WAITING TIME DISTRIBUTION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</si>
</sst>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u val="double"/>
      <sz val="14"/>
      <color rgb="FF000000"/>
      <name val="Arial"/>
      <family val="2"/>
    </font>
    <font>
      <b/>
      <u val="double"/>
      <sz val="16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i/>
      <sz val="13"/>
      <color rgb="FF000000"/>
      <name val="Arial"/>
      <family val="2"/>
    </font>
    <font>
      <b/>
      <i/>
      <sz val="13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3"/>
      <color rgb="FF000000"/>
      <name val="Arial-BoldItalicMT"/>
    </font>
    <font>
      <b/>
      <i/>
      <sz val="12"/>
      <color rgb="FF000000"/>
      <name val="Arial-BoldItalicMT"/>
    </font>
    <font>
      <sz val="12"/>
      <color rgb="FF000000"/>
      <name val="ArialMT"/>
    </font>
    <font>
      <sz val="12"/>
      <color rgb="FF000000"/>
      <name val="Calibri"/>
      <family val="2"/>
      <scheme val="minor"/>
    </font>
    <font>
      <b/>
      <i/>
      <sz val="16"/>
      <color rgb="FF000000"/>
      <name val="Arial-BoldItalicMT"/>
    </font>
    <font>
      <sz val="16"/>
      <color rgb="FF000000"/>
      <name val="ArialMT"/>
    </font>
    <font>
      <b/>
      <i/>
      <sz val="11"/>
      <color rgb="FF000000"/>
      <name val="Arial-BoldItalicMT"/>
    </font>
    <font>
      <sz val="11"/>
      <color rgb="FF000000"/>
      <name val="ArialMT"/>
    </font>
    <font>
      <b/>
      <sz val="13"/>
      <color rgb="FF000000"/>
      <name val="Arial-Bold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3" fillId="0" borderId="0" xfId="0" applyFont="1" applyAlignment="1">
      <alignment horizontal="left" vertical="center" indent="7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6" fillId="0" borderId="0" xfId="0" applyFont="1"/>
    <xf numFmtId="0" fontId="0" fillId="0" borderId="0" xfId="0" applyAlignment="1"/>
    <xf numFmtId="0" fontId="7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21" fontId="0" fillId="0" borderId="0" xfId="0" applyNumberFormat="1"/>
    <xf numFmtId="0" fontId="3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indent="5"/>
    </xf>
    <xf numFmtId="0" fontId="0" fillId="2" borderId="1" xfId="0" applyFill="1" applyBorder="1"/>
    <xf numFmtId="0" fontId="8" fillId="0" borderId="0" xfId="0" applyFont="1"/>
    <xf numFmtId="0" fontId="0" fillId="0" borderId="0" xfId="0" applyFill="1" applyBorder="1"/>
    <xf numFmtId="0" fontId="0" fillId="0" borderId="1" xfId="0" applyFill="1" applyBorder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/>
    <xf numFmtId="0" fontId="0" fillId="0" borderId="1" xfId="0" applyBorder="1" applyAlignment="1">
      <alignment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0" fillId="0" borderId="0" xfId="0" applyNumberForma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question'!$L$8:$L$27</c:f>
              <c:strCache>
                <c:ptCount val="20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More</c:v>
                </c:pt>
              </c:strCache>
            </c:strRef>
          </c:cat>
          <c:val>
            <c:numRef>
              <c:f>'more statistics question'!$M$8:$M$27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5</c:v>
                </c:pt>
                <c:pt idx="6">
                  <c:v>7</c:v>
                </c:pt>
                <c:pt idx="7">
                  <c:v>3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25664"/>
        <c:axId val="190424032"/>
      </c:barChart>
      <c:catAx>
        <c:axId val="19042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424032"/>
        <c:crosses val="autoZero"/>
        <c:auto val="1"/>
        <c:lblAlgn val="ctr"/>
        <c:lblOffset val="100"/>
        <c:noMultiLvlLbl val="0"/>
      </c:catAx>
      <c:valAx>
        <c:axId val="19042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42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question'!$G$115:$G$150</c:f>
              <c:strCache>
                <c:ptCount val="36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51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65</c:v>
                </c:pt>
                <c:pt idx="32">
                  <c:v>67</c:v>
                </c:pt>
                <c:pt idx="33">
                  <c:v>68</c:v>
                </c:pt>
                <c:pt idx="34">
                  <c:v>73</c:v>
                </c:pt>
                <c:pt idx="35">
                  <c:v>More</c:v>
                </c:pt>
              </c:strCache>
            </c:strRef>
          </c:cat>
          <c:val>
            <c:numRef>
              <c:f>'more statistics question'!$H$115:$H$150</c:f>
              <c:numCache>
                <c:formatCode>General</c:formatCode>
                <c:ptCount val="3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416960"/>
        <c:axId val="190417504"/>
      </c:barChart>
      <c:catAx>
        <c:axId val="19041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417504"/>
        <c:crosses val="autoZero"/>
        <c:auto val="1"/>
        <c:lblAlgn val="ctr"/>
        <c:lblOffset val="100"/>
        <c:noMultiLvlLbl val="0"/>
      </c:catAx>
      <c:valAx>
        <c:axId val="190417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041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'more statistics question'!$C$165:$C$171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'more statistics question'!$D$165:$D$171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18592"/>
        <c:axId val="190419136"/>
      </c:barChart>
      <c:catAx>
        <c:axId val="19041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9136"/>
        <c:crosses val="autoZero"/>
        <c:auto val="1"/>
        <c:lblAlgn val="ctr"/>
        <c:lblOffset val="100"/>
        <c:noMultiLvlLbl val="0"/>
      </c:catAx>
      <c:valAx>
        <c:axId val="1904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'more statistics question'!$C$165:$C$171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'more statistics question'!$D$165:$D$171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9421440"/>
        <c:axId val="309429600"/>
      </c:barChart>
      <c:catAx>
        <c:axId val="30942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29600"/>
        <c:crosses val="autoZero"/>
        <c:auto val="1"/>
        <c:lblAlgn val="ctr"/>
        <c:lblOffset val="100"/>
        <c:noMultiLvlLbl val="0"/>
      </c:catAx>
      <c:valAx>
        <c:axId val="30942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2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question'!$G$185:$G$189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More</c:v>
                </c:pt>
              </c:strCache>
            </c:strRef>
          </c:cat>
          <c:val>
            <c:numRef>
              <c:f>'more statistics question'!$H$185:$H$189</c:f>
              <c:numCache>
                <c:formatCode>General</c:formatCode>
                <c:ptCount val="5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427424"/>
        <c:axId val="309423072"/>
      </c:barChart>
      <c:catAx>
        <c:axId val="30942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23072"/>
        <c:crosses val="autoZero"/>
        <c:auto val="1"/>
        <c:lblAlgn val="ctr"/>
        <c:lblOffset val="100"/>
        <c:noMultiLvlLbl val="0"/>
      </c:catAx>
      <c:valAx>
        <c:axId val="309423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2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'more statistics question'!$G$185:$G$188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'more statistics question'!$H$185:$H$188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9432320"/>
        <c:axId val="309432864"/>
      </c:barChart>
      <c:catAx>
        <c:axId val="30943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32864"/>
        <c:crosses val="autoZero"/>
        <c:auto val="1"/>
        <c:lblAlgn val="ctr"/>
        <c:lblOffset val="100"/>
        <c:noMultiLvlLbl val="0"/>
      </c:catAx>
      <c:valAx>
        <c:axId val="30943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3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question'!$H$291:$H$309</c:f>
              <c:strCache>
                <c:ptCount val="1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More</c:v>
                </c:pt>
              </c:strCache>
            </c:strRef>
          </c:cat>
          <c:val>
            <c:numRef>
              <c:f>'more statistics question'!$I$291:$I$309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431232"/>
        <c:axId val="309430144"/>
      </c:barChart>
      <c:catAx>
        <c:axId val="30943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30144"/>
        <c:crosses val="autoZero"/>
        <c:auto val="1"/>
        <c:lblAlgn val="ctr"/>
        <c:lblOffset val="100"/>
        <c:noMultiLvlLbl val="0"/>
      </c:catAx>
      <c:valAx>
        <c:axId val="30943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31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'more statistics question'!$I$346:$I$369</c:f>
              <c:strCach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145</c:v>
                </c:pt>
                <c:pt idx="22">
                  <c:v>148</c:v>
                </c:pt>
                <c:pt idx="23">
                  <c:v>More</c:v>
                </c:pt>
              </c:strCache>
            </c:strRef>
          </c:cat>
          <c:val>
            <c:numRef>
              <c:f>'more statistics question'!$J$346:$J$369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6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434496"/>
        <c:axId val="309425248"/>
      </c:barChart>
      <c:catAx>
        <c:axId val="30943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25248"/>
        <c:crosses val="autoZero"/>
        <c:auto val="1"/>
        <c:lblAlgn val="ctr"/>
        <c:lblOffset val="100"/>
        <c:noMultiLvlLbl val="0"/>
      </c:catAx>
      <c:valAx>
        <c:axId val="30942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0943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'more statistics question'!$I$346:$I$368</c:f>
              <c:numCache>
                <c:formatCode>General</c:formatCode>
                <c:ptCount val="23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145</c:v>
                </c:pt>
                <c:pt idx="22">
                  <c:v>148</c:v>
                </c:pt>
              </c:numCache>
            </c:numRef>
          </c:cat>
          <c:val>
            <c:numRef>
              <c:f>'more statistics question'!$J$346:$J$368</c:f>
              <c:numCache>
                <c:formatCode>General</c:formatCode>
                <c:ptCount val="23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6</c:v>
                </c:pt>
                <c:pt idx="22">
                  <c:v>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09426336"/>
        <c:axId val="309430688"/>
      </c:barChart>
      <c:catAx>
        <c:axId val="30942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30688"/>
        <c:crosses val="autoZero"/>
        <c:auto val="1"/>
        <c:lblAlgn val="ctr"/>
        <c:lblOffset val="100"/>
        <c:noMultiLvlLbl val="0"/>
      </c:catAx>
      <c:valAx>
        <c:axId val="3094306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942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'more statistics question'!$C$445</c:f>
              <c:strCache>
                <c:ptCount val="1"/>
                <c:pt idx="0">
                  <c:v>REGION1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'more statistics question'!$C$446:$C$455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</c:ser>
        <c:ser>
          <c:idx val="1"/>
          <c:order val="1"/>
          <c:tx>
            <c:strRef>
              <c:f>'more statistics question'!$D$445</c:f>
              <c:strCache>
                <c:ptCount val="1"/>
                <c:pt idx="0">
                  <c:v>REGION2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'more statistics question'!$D$446:$D$455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</c:ser>
        <c:ser>
          <c:idx val="2"/>
          <c:order val="2"/>
          <c:tx>
            <c:strRef>
              <c:f>'more statistics question'!$E$445</c:f>
              <c:strCache>
                <c:ptCount val="1"/>
                <c:pt idx="0">
                  <c:v>REGION3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'more statistics question'!$E$446:$E$455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428512"/>
        <c:axId val="309436128"/>
      </c:barChart>
      <c:catAx>
        <c:axId val="30942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36128"/>
        <c:crosses val="autoZero"/>
        <c:auto val="1"/>
        <c:lblAlgn val="ctr"/>
        <c:lblOffset val="100"/>
        <c:noMultiLvlLbl val="0"/>
      </c:catAx>
      <c:valAx>
        <c:axId val="30943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4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</xdr:row>
      <xdr:rowOff>200025</xdr:rowOff>
    </xdr:from>
    <xdr:to>
      <xdr:col>20</xdr:col>
      <xdr:colOff>238125</xdr:colOff>
      <xdr:row>11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113</xdr:row>
      <xdr:rowOff>0</xdr:rowOff>
    </xdr:from>
    <xdr:to>
      <xdr:col>15</xdr:col>
      <xdr:colOff>0</xdr:colOff>
      <xdr:row>123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164</xdr:row>
      <xdr:rowOff>171449</xdr:rowOff>
    </xdr:from>
    <xdr:to>
      <xdr:col>12</xdr:col>
      <xdr:colOff>581025</xdr:colOff>
      <xdr:row>176</xdr:row>
      <xdr:rowOff>128586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581025</xdr:colOff>
      <xdr:row>163</xdr:row>
      <xdr:rowOff>176212</xdr:rowOff>
    </xdr:from>
    <xdr:to>
      <xdr:col>21</xdr:col>
      <xdr:colOff>276225</xdr:colOff>
      <xdr:row>178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183</xdr:row>
      <xdr:rowOff>0</xdr:rowOff>
    </xdr:from>
    <xdr:to>
      <xdr:col>16</xdr:col>
      <xdr:colOff>0</xdr:colOff>
      <xdr:row>192</xdr:row>
      <xdr:rowOff>180975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38100</xdr:colOff>
      <xdr:row>199</xdr:row>
      <xdr:rowOff>52387</xdr:rowOff>
    </xdr:from>
    <xdr:to>
      <xdr:col>13</xdr:col>
      <xdr:colOff>342900</xdr:colOff>
      <xdr:row>213</xdr:row>
      <xdr:rowOff>128587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289</xdr:row>
      <xdr:rowOff>0</xdr:rowOff>
    </xdr:from>
    <xdr:to>
      <xdr:col>16</xdr:col>
      <xdr:colOff>0</xdr:colOff>
      <xdr:row>299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344</xdr:row>
      <xdr:rowOff>0</xdr:rowOff>
    </xdr:from>
    <xdr:to>
      <xdr:col>17</xdr:col>
      <xdr:colOff>0</xdr:colOff>
      <xdr:row>354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47625</xdr:colOff>
      <xdr:row>357</xdr:row>
      <xdr:rowOff>176212</xdr:rowOff>
    </xdr:from>
    <xdr:to>
      <xdr:col>18</xdr:col>
      <xdr:colOff>352425</xdr:colOff>
      <xdr:row>372</xdr:row>
      <xdr:rowOff>52387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57150</xdr:colOff>
      <xdr:row>442</xdr:row>
      <xdr:rowOff>176212</xdr:rowOff>
    </xdr:from>
    <xdr:to>
      <xdr:col>13</xdr:col>
      <xdr:colOff>361950</xdr:colOff>
      <xdr:row>457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3"/>
  <sheetViews>
    <sheetView topLeftCell="A23" zoomScale="98" zoomScaleNormal="98" workbookViewId="0">
      <selection activeCell="I28" sqref="I28"/>
    </sheetView>
  </sheetViews>
  <sheetFormatPr defaultRowHeight="15"/>
  <cols>
    <col min="1" max="1" width="15.28515625" bestFit="1" customWidth="1"/>
  </cols>
  <sheetData>
    <row r="2" spans="1:14" ht="18.75">
      <c r="A2" s="31" t="s">
        <v>0</v>
      </c>
    </row>
    <row r="3" spans="1:14">
      <c r="D3" s="62" t="s">
        <v>1</v>
      </c>
      <c r="E3" s="62"/>
      <c r="F3" s="62"/>
      <c r="G3" s="62"/>
      <c r="H3" s="62"/>
      <c r="I3" s="62"/>
      <c r="J3" s="62"/>
      <c r="K3" s="62"/>
      <c r="L3" s="62"/>
      <c r="M3" s="62"/>
      <c r="N3" s="62"/>
    </row>
    <row r="6" spans="1:14">
      <c r="D6" s="2"/>
    </row>
    <row r="7" spans="1:14">
      <c r="D7" s="2"/>
    </row>
    <row r="8" spans="1:14">
      <c r="D8" s="2"/>
      <c r="F8" s="1"/>
    </row>
    <row r="9" spans="1:14">
      <c r="D9" s="2"/>
    </row>
    <row r="13" spans="1:14">
      <c r="D13" s="4" t="s">
        <v>2</v>
      </c>
      <c r="E13" s="4" t="s">
        <v>3</v>
      </c>
    </row>
    <row r="14" spans="1:14">
      <c r="D14" s="3">
        <v>1</v>
      </c>
      <c r="E14" s="3">
        <v>50</v>
      </c>
      <c r="H14" s="15" t="s">
        <v>4</v>
      </c>
      <c r="I14" s="3">
        <f t="array" ref="I14">AVERAGE(E14:E17)</f>
        <v>58.75</v>
      </c>
    </row>
    <row r="15" spans="1:14">
      <c r="D15" s="3">
        <v>2</v>
      </c>
      <c r="E15" s="3">
        <v>60</v>
      </c>
      <c r="H15" s="15" t="s">
        <v>5</v>
      </c>
      <c r="I15" s="3">
        <f>MEDIAN(E14:E17)</f>
        <v>57.5</v>
      </c>
    </row>
    <row r="16" spans="1:14">
      <c r="D16" s="3">
        <v>3</v>
      </c>
      <c r="E16" s="3">
        <v>55</v>
      </c>
      <c r="H16" s="15" t="s">
        <v>6</v>
      </c>
      <c r="I16" s="3" t="e">
        <f>MODE(E14:E17)</f>
        <v>#N/A</v>
      </c>
    </row>
    <row r="17" spans="1:10">
      <c r="D17" s="3">
        <v>4</v>
      </c>
      <c r="E17" s="3">
        <v>70</v>
      </c>
    </row>
    <row r="23" spans="1:10" ht="18.75">
      <c r="A23" s="31" t="s">
        <v>8</v>
      </c>
    </row>
    <row r="24" spans="1:10">
      <c r="D24" s="5" t="s">
        <v>9</v>
      </c>
    </row>
    <row r="26" spans="1:10">
      <c r="J26" s="2"/>
    </row>
    <row r="27" spans="1:10">
      <c r="C27">
        <v>1</v>
      </c>
      <c r="D27">
        <v>15</v>
      </c>
      <c r="J27" s="2"/>
    </row>
    <row r="28" spans="1:10">
      <c r="C28">
        <v>2</v>
      </c>
      <c r="D28">
        <v>10</v>
      </c>
      <c r="H28" s="15" t="s">
        <v>4</v>
      </c>
      <c r="I28" s="3">
        <f>AVERAGE(D27:D46)</f>
        <v>17</v>
      </c>
    </row>
    <row r="29" spans="1:10">
      <c r="C29">
        <v>3</v>
      </c>
      <c r="D29">
        <v>20</v>
      </c>
      <c r="H29" s="15" t="s">
        <v>5</v>
      </c>
      <c r="I29" s="3">
        <f>MEDIAN(D27:D46)</f>
        <v>15</v>
      </c>
    </row>
    <row r="30" spans="1:10">
      <c r="C30">
        <v>4</v>
      </c>
      <c r="D30">
        <v>25</v>
      </c>
      <c r="H30" s="15" t="s">
        <v>6</v>
      </c>
      <c r="I30" s="3">
        <f>MODE(D27:D46)</f>
        <v>10</v>
      </c>
    </row>
    <row r="31" spans="1:10">
      <c r="C31">
        <v>5</v>
      </c>
      <c r="D31">
        <v>15</v>
      </c>
    </row>
    <row r="32" spans="1:10">
      <c r="C32">
        <v>6</v>
      </c>
      <c r="D32">
        <v>10</v>
      </c>
    </row>
    <row r="33" spans="3:4">
      <c r="C33">
        <v>7</v>
      </c>
      <c r="D33">
        <v>30</v>
      </c>
    </row>
    <row r="34" spans="3:4">
      <c r="C34">
        <v>8</v>
      </c>
      <c r="D34">
        <v>20</v>
      </c>
    </row>
    <row r="35" spans="3:4">
      <c r="C35">
        <v>9</v>
      </c>
      <c r="D35">
        <v>15</v>
      </c>
    </row>
    <row r="36" spans="3:4">
      <c r="C36">
        <v>10</v>
      </c>
      <c r="D36">
        <v>10</v>
      </c>
    </row>
    <row r="37" spans="3:4">
      <c r="C37">
        <v>11</v>
      </c>
      <c r="D37">
        <v>10</v>
      </c>
    </row>
    <row r="38" spans="3:4">
      <c r="C38">
        <v>12</v>
      </c>
      <c r="D38">
        <v>25</v>
      </c>
    </row>
    <row r="39" spans="3:4">
      <c r="C39">
        <v>13</v>
      </c>
      <c r="D39">
        <v>15</v>
      </c>
    </row>
    <row r="40" spans="3:4">
      <c r="C40">
        <v>14</v>
      </c>
      <c r="D40">
        <v>20</v>
      </c>
    </row>
    <row r="41" spans="3:4">
      <c r="C41">
        <v>15</v>
      </c>
      <c r="D41">
        <v>20</v>
      </c>
    </row>
    <row r="42" spans="3:4">
      <c r="C42">
        <v>16</v>
      </c>
      <c r="D42">
        <v>15</v>
      </c>
    </row>
    <row r="43" spans="3:4">
      <c r="C43">
        <v>17</v>
      </c>
      <c r="D43">
        <v>10</v>
      </c>
    </row>
    <row r="44" spans="3:4">
      <c r="C44">
        <v>18</v>
      </c>
      <c r="D44">
        <v>10</v>
      </c>
    </row>
    <row r="45" spans="3:4">
      <c r="C45">
        <v>19</v>
      </c>
      <c r="D45">
        <v>20</v>
      </c>
    </row>
    <row r="46" spans="3:4">
      <c r="C46">
        <v>20</v>
      </c>
      <c r="D46">
        <v>25</v>
      </c>
    </row>
    <row r="50" spans="1:18" ht="18.75">
      <c r="A50" s="31" t="s">
        <v>10</v>
      </c>
    </row>
    <row r="51" spans="1:18">
      <c r="E51" s="62" t="s">
        <v>11</v>
      </c>
      <c r="F51" s="62"/>
      <c r="G51" s="62"/>
      <c r="H51" s="62"/>
      <c r="I51" s="62"/>
      <c r="J51" s="62"/>
      <c r="K51" s="62"/>
      <c r="L51" s="62"/>
      <c r="M51" s="62"/>
    </row>
    <row r="53" spans="1:18">
      <c r="B53" t="s">
        <v>12</v>
      </c>
    </row>
    <row r="54" spans="1:18">
      <c r="B54">
        <v>3</v>
      </c>
      <c r="D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B55">
        <v>2</v>
      </c>
      <c r="D55" s="15" t="s">
        <v>4</v>
      </c>
      <c r="E55" s="3">
        <f>AVERAGE(B54:B103)</f>
        <v>3.44</v>
      </c>
    </row>
    <row r="56" spans="1:18">
      <c r="B56">
        <v>5</v>
      </c>
      <c r="D56" s="15" t="s">
        <v>5</v>
      </c>
      <c r="E56" s="3">
        <f>MEDIAN(B54:B103)</f>
        <v>3</v>
      </c>
      <c r="H56" s="2"/>
    </row>
    <row r="57" spans="1:18">
      <c r="B57">
        <v>4</v>
      </c>
      <c r="D57" s="15" t="s">
        <v>6</v>
      </c>
      <c r="E57" s="3">
        <f>MODE(B54:B103)</f>
        <v>2</v>
      </c>
    </row>
    <row r="58" spans="1:18">
      <c r="B58">
        <v>7</v>
      </c>
      <c r="D58" s="2"/>
      <c r="H58" s="2"/>
    </row>
    <row r="59" spans="1:18">
      <c r="B59">
        <v>2</v>
      </c>
    </row>
    <row r="60" spans="1:18">
      <c r="B60">
        <v>3</v>
      </c>
      <c r="H60" s="2"/>
    </row>
    <row r="61" spans="1:18">
      <c r="B61">
        <v>3</v>
      </c>
    </row>
    <row r="62" spans="1:18">
      <c r="B62">
        <v>1</v>
      </c>
      <c r="H62" s="2"/>
    </row>
    <row r="63" spans="1:18">
      <c r="B63">
        <v>6</v>
      </c>
    </row>
    <row r="64" spans="1:18">
      <c r="B64">
        <v>4</v>
      </c>
      <c r="H64" s="2"/>
    </row>
    <row r="65" spans="2:2">
      <c r="B65">
        <v>2</v>
      </c>
    </row>
    <row r="66" spans="2:2">
      <c r="B66">
        <v>3</v>
      </c>
    </row>
    <row r="67" spans="2:2">
      <c r="B67">
        <v>5</v>
      </c>
    </row>
    <row r="68" spans="2:2">
      <c r="B68">
        <v>2</v>
      </c>
    </row>
    <row r="69" spans="2:2">
      <c r="B69">
        <v>4</v>
      </c>
    </row>
    <row r="70" spans="2:2">
      <c r="B70">
        <v>2</v>
      </c>
    </row>
    <row r="71" spans="2:2">
      <c r="B71">
        <v>1</v>
      </c>
    </row>
    <row r="72" spans="2:2">
      <c r="B72">
        <v>3</v>
      </c>
    </row>
    <row r="73" spans="2:2">
      <c r="B73">
        <v>5</v>
      </c>
    </row>
    <row r="74" spans="2:2">
      <c r="B74">
        <v>6</v>
      </c>
    </row>
    <row r="75" spans="2:2">
      <c r="B75">
        <v>3</v>
      </c>
    </row>
    <row r="76" spans="2:2">
      <c r="B76">
        <v>2</v>
      </c>
    </row>
    <row r="77" spans="2:2">
      <c r="B77">
        <v>1</v>
      </c>
    </row>
    <row r="78" spans="2:2">
      <c r="B78">
        <v>4</v>
      </c>
    </row>
    <row r="79" spans="2:2">
      <c r="B79">
        <v>2</v>
      </c>
    </row>
    <row r="80" spans="2:2">
      <c r="B80">
        <v>4</v>
      </c>
    </row>
    <row r="81" spans="2:2">
      <c r="B81">
        <v>5</v>
      </c>
    </row>
    <row r="82" spans="2:2">
      <c r="B82">
        <v>3</v>
      </c>
    </row>
    <row r="83" spans="2:2">
      <c r="B83">
        <v>2</v>
      </c>
    </row>
    <row r="84" spans="2:2">
      <c r="B84">
        <v>7</v>
      </c>
    </row>
    <row r="85" spans="2:2">
      <c r="B85">
        <v>2</v>
      </c>
    </row>
    <row r="86" spans="2:2">
      <c r="B86">
        <v>3</v>
      </c>
    </row>
    <row r="87" spans="2:2">
      <c r="B87">
        <v>4</v>
      </c>
    </row>
    <row r="88" spans="2:2">
      <c r="B88">
        <v>5</v>
      </c>
    </row>
    <row r="89" spans="2:2">
      <c r="B89">
        <v>1</v>
      </c>
    </row>
    <row r="90" spans="2:2">
      <c r="B90">
        <v>6</v>
      </c>
    </row>
    <row r="91" spans="2:2">
      <c r="B91">
        <v>2</v>
      </c>
    </row>
    <row r="92" spans="2:2">
      <c r="B92">
        <v>4</v>
      </c>
    </row>
    <row r="93" spans="2:2">
      <c r="B93">
        <v>3</v>
      </c>
    </row>
    <row r="94" spans="2:2">
      <c r="B94">
        <v>5</v>
      </c>
    </row>
    <row r="95" spans="2:2">
      <c r="B95">
        <v>3</v>
      </c>
    </row>
    <row r="96" spans="2:2">
      <c r="B96">
        <v>2</v>
      </c>
    </row>
    <row r="97" spans="2:2">
      <c r="B97">
        <v>4</v>
      </c>
    </row>
    <row r="98" spans="2:2">
      <c r="B98">
        <v>2</v>
      </c>
    </row>
    <row r="99" spans="2:2">
      <c r="B99">
        <v>6</v>
      </c>
    </row>
    <row r="100" spans="2:2">
      <c r="B100">
        <v>3</v>
      </c>
    </row>
    <row r="101" spans="2:2">
      <c r="B101">
        <v>2</v>
      </c>
    </row>
    <row r="102" spans="2:2">
      <c r="B102">
        <v>4</v>
      </c>
    </row>
    <row r="103" spans="2:2">
      <c r="B103">
        <v>5</v>
      </c>
    </row>
  </sheetData>
  <mergeCells count="2">
    <mergeCell ref="D3:N3"/>
    <mergeCell ref="E51:M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0"/>
  <sheetViews>
    <sheetView topLeftCell="A295" zoomScaleNormal="100" workbookViewId="0">
      <selection activeCell="A295" sqref="A295"/>
    </sheetView>
  </sheetViews>
  <sheetFormatPr defaultRowHeight="15"/>
  <cols>
    <col min="1" max="1" width="20.85546875" bestFit="1" customWidth="1"/>
    <col min="4" max="5" width="10.140625" bestFit="1" customWidth="1"/>
    <col min="6" max="6" width="12" bestFit="1" customWidth="1"/>
    <col min="7" max="7" width="10.140625" bestFit="1" customWidth="1"/>
    <col min="8" max="8" width="12" bestFit="1" customWidth="1"/>
    <col min="14" max="14" width="9.85546875" customWidth="1"/>
  </cols>
  <sheetData>
    <row r="2" spans="1:13" ht="18.75">
      <c r="A2" s="31" t="s">
        <v>0</v>
      </c>
      <c r="C2" s="64" t="s">
        <v>13</v>
      </c>
      <c r="D2" s="64"/>
      <c r="E2" s="64"/>
      <c r="F2" s="64"/>
      <c r="G2" s="64"/>
      <c r="H2" s="64"/>
      <c r="I2" s="64"/>
      <c r="J2" s="64"/>
      <c r="K2" s="64"/>
      <c r="L2" s="64"/>
      <c r="M2" s="64"/>
    </row>
    <row r="4" spans="1:13">
      <c r="C4" s="6" t="s">
        <v>14</v>
      </c>
      <c r="D4" s="7" t="s">
        <v>3</v>
      </c>
      <c r="I4" s="2"/>
    </row>
    <row r="5" spans="1:13">
      <c r="C5" s="3">
        <v>1</v>
      </c>
      <c r="D5" s="3">
        <v>120</v>
      </c>
      <c r="I5" s="2"/>
    </row>
    <row r="6" spans="1:13">
      <c r="C6" s="3">
        <v>2</v>
      </c>
      <c r="D6" s="3">
        <v>110</v>
      </c>
      <c r="G6" t="s">
        <v>15</v>
      </c>
      <c r="H6">
        <f>MIN(D5:D14)</f>
        <v>105</v>
      </c>
      <c r="I6" s="2"/>
    </row>
    <row r="7" spans="1:13">
      <c r="C7" s="3">
        <v>3</v>
      </c>
      <c r="D7" s="3">
        <v>130</v>
      </c>
      <c r="G7" t="s">
        <v>16</v>
      </c>
      <c r="H7">
        <f>MAX(D5:D14)</f>
        <v>140</v>
      </c>
      <c r="I7" s="2"/>
    </row>
    <row r="8" spans="1:13">
      <c r="C8" s="3">
        <v>4</v>
      </c>
      <c r="D8" s="3">
        <v>115</v>
      </c>
      <c r="G8" t="s">
        <v>17</v>
      </c>
      <c r="H8">
        <f>H7-H6</f>
        <v>35</v>
      </c>
      <c r="I8" s="2"/>
    </row>
    <row r="9" spans="1:13">
      <c r="C9" s="3">
        <v>5</v>
      </c>
      <c r="D9" s="3">
        <v>125</v>
      </c>
      <c r="I9" s="2"/>
    </row>
    <row r="10" spans="1:13">
      <c r="C10" s="3">
        <v>6</v>
      </c>
      <c r="D10" s="3">
        <v>105</v>
      </c>
      <c r="G10" t="s">
        <v>18</v>
      </c>
      <c r="H10">
        <f>_xlfn.VAR.S(D5:D14)</f>
        <v>123.33333333333333</v>
      </c>
      <c r="I10" s="2"/>
    </row>
    <row r="11" spans="1:13">
      <c r="C11" s="3">
        <v>7</v>
      </c>
      <c r="D11" s="3">
        <v>135</v>
      </c>
      <c r="I11" s="2"/>
    </row>
    <row r="12" spans="1:13">
      <c r="C12" s="3">
        <v>8</v>
      </c>
      <c r="D12" s="3">
        <v>115</v>
      </c>
      <c r="G12" t="s">
        <v>19</v>
      </c>
      <c r="H12">
        <f>_xlfn.STDEV.S(D5:D14)</f>
        <v>11.105554165971787</v>
      </c>
      <c r="I12" s="2"/>
    </row>
    <row r="13" spans="1:13">
      <c r="C13" s="3">
        <v>9</v>
      </c>
      <c r="D13" s="3">
        <v>125</v>
      </c>
    </row>
    <row r="14" spans="1:13">
      <c r="C14" s="3">
        <v>10</v>
      </c>
      <c r="D14" s="3">
        <v>140</v>
      </c>
    </row>
    <row r="18" spans="1:10" ht="18.75">
      <c r="A18" s="31" t="s">
        <v>7</v>
      </c>
    </row>
    <row r="19" spans="1:10">
      <c r="C19" s="5" t="s">
        <v>20</v>
      </c>
    </row>
    <row r="20" spans="1:10">
      <c r="J20" s="2"/>
    </row>
    <row r="21" spans="1:10">
      <c r="B21" s="8">
        <v>500</v>
      </c>
      <c r="C21" t="s">
        <v>21</v>
      </c>
      <c r="J21" s="2"/>
    </row>
    <row r="22" spans="1:10">
      <c r="B22" s="8">
        <v>700</v>
      </c>
      <c r="C22" t="s">
        <v>22</v>
      </c>
      <c r="J22" s="2"/>
    </row>
    <row r="23" spans="1:10">
      <c r="B23" s="8">
        <v>400</v>
      </c>
      <c r="C23" t="s">
        <v>23</v>
      </c>
    </row>
    <row r="24" spans="1:10">
      <c r="B24" s="8">
        <v>600</v>
      </c>
      <c r="C24" t="s">
        <v>24</v>
      </c>
    </row>
    <row r="25" spans="1:10">
      <c r="B25" s="8">
        <v>550</v>
      </c>
      <c r="C25" t="s">
        <v>25</v>
      </c>
    </row>
    <row r="26" spans="1:10">
      <c r="B26" s="8">
        <v>750</v>
      </c>
      <c r="C26" t="s">
        <v>26</v>
      </c>
    </row>
    <row r="27" spans="1:10">
      <c r="B27" s="8">
        <v>650</v>
      </c>
      <c r="C27" t="s">
        <v>27</v>
      </c>
      <c r="E27" s="14" t="s">
        <v>15</v>
      </c>
      <c r="F27">
        <v>400</v>
      </c>
    </row>
    <row r="28" spans="1:10">
      <c r="B28" s="8">
        <v>500</v>
      </c>
      <c r="C28" t="s">
        <v>21</v>
      </c>
      <c r="E28" s="14" t="s">
        <v>16</v>
      </c>
      <c r="F28">
        <v>800</v>
      </c>
    </row>
    <row r="29" spans="1:10">
      <c r="B29" s="8">
        <v>600</v>
      </c>
      <c r="C29" t="s">
        <v>24</v>
      </c>
      <c r="E29" s="14" t="s">
        <v>17</v>
      </c>
      <c r="F29">
        <v>400</v>
      </c>
    </row>
    <row r="30" spans="1:10">
      <c r="B30" s="8">
        <v>550</v>
      </c>
      <c r="C30" t="s">
        <v>25</v>
      </c>
      <c r="E30" s="14"/>
    </row>
    <row r="31" spans="1:10">
      <c r="B31" s="8">
        <v>800</v>
      </c>
      <c r="C31" t="s">
        <v>28</v>
      </c>
      <c r="E31" s="14" t="s">
        <v>18</v>
      </c>
      <c r="F31">
        <v>13163.793103448275</v>
      </c>
    </row>
    <row r="32" spans="1:10">
      <c r="B32" s="8">
        <v>450</v>
      </c>
      <c r="C32" t="s">
        <v>29</v>
      </c>
      <c r="E32" s="14"/>
    </row>
    <row r="33" spans="2:15">
      <c r="B33" s="8">
        <v>700</v>
      </c>
      <c r="C33" t="s">
        <v>22</v>
      </c>
      <c r="E33" s="14" t="s">
        <v>19</v>
      </c>
      <c r="F33">
        <v>114.73357443855863</v>
      </c>
    </row>
    <row r="34" spans="2:15">
      <c r="B34" s="8">
        <v>550</v>
      </c>
      <c r="C34" t="s">
        <v>25</v>
      </c>
    </row>
    <row r="35" spans="2:15">
      <c r="B35" s="8">
        <v>600</v>
      </c>
      <c r="C35" t="s">
        <v>24</v>
      </c>
    </row>
    <row r="36" spans="2:15">
      <c r="B36" s="8">
        <v>400</v>
      </c>
      <c r="C36" t="s">
        <v>23</v>
      </c>
    </row>
    <row r="37" spans="2:15">
      <c r="B37" s="8">
        <v>650</v>
      </c>
      <c r="C37" t="s">
        <v>27</v>
      </c>
    </row>
    <row r="38" spans="2:15">
      <c r="B38" s="8">
        <v>500</v>
      </c>
      <c r="C38" t="s">
        <v>21</v>
      </c>
    </row>
    <row r="39" spans="2:15">
      <c r="B39" s="8">
        <v>750</v>
      </c>
      <c r="C39" t="s">
        <v>26</v>
      </c>
    </row>
    <row r="40" spans="2:15">
      <c r="B40" s="8">
        <v>550</v>
      </c>
      <c r="C40" t="s">
        <v>25</v>
      </c>
    </row>
    <row r="41" spans="2:15">
      <c r="B41" s="8">
        <v>700</v>
      </c>
      <c r="C41" t="s">
        <v>22</v>
      </c>
      <c r="O41" s="2"/>
    </row>
    <row r="42" spans="2:15">
      <c r="B42" s="8">
        <v>600</v>
      </c>
      <c r="C42" t="s">
        <v>24</v>
      </c>
      <c r="O42" s="2"/>
    </row>
    <row r="43" spans="2:15">
      <c r="B43" s="8">
        <v>500</v>
      </c>
      <c r="C43" t="s">
        <v>21</v>
      </c>
      <c r="O43" s="2"/>
    </row>
    <row r="44" spans="2:15">
      <c r="B44" s="8">
        <v>800</v>
      </c>
      <c r="C44" t="s">
        <v>28</v>
      </c>
      <c r="O44" s="2"/>
    </row>
    <row r="45" spans="2:15">
      <c r="B45" s="8">
        <v>550</v>
      </c>
      <c r="C45" t="s">
        <v>25</v>
      </c>
      <c r="O45" s="5"/>
    </row>
    <row r="46" spans="2:15">
      <c r="B46" s="8">
        <v>650</v>
      </c>
      <c r="C46" t="s">
        <v>27</v>
      </c>
    </row>
    <row r="47" spans="2:15">
      <c r="B47" s="8">
        <v>400</v>
      </c>
      <c r="C47" t="s">
        <v>23</v>
      </c>
    </row>
    <row r="48" spans="2:15">
      <c r="B48" s="8">
        <v>600</v>
      </c>
      <c r="C48" t="s">
        <v>24</v>
      </c>
    </row>
    <row r="49" spans="1:9">
      <c r="B49" s="8">
        <v>750</v>
      </c>
      <c r="C49" t="s">
        <v>26</v>
      </c>
    </row>
    <row r="50" spans="1:9">
      <c r="B50" s="8">
        <v>550</v>
      </c>
      <c r="C50" t="s">
        <v>25</v>
      </c>
    </row>
    <row r="53" spans="1:9" ht="18.75">
      <c r="A53" s="31" t="s">
        <v>10</v>
      </c>
    </row>
    <row r="54" spans="1:9">
      <c r="C54" s="65" t="s">
        <v>30</v>
      </c>
      <c r="D54" s="65"/>
      <c r="E54" s="65"/>
      <c r="F54" s="65"/>
      <c r="G54" s="65"/>
      <c r="H54" s="65"/>
      <c r="I54" s="65"/>
    </row>
    <row r="57" spans="1:9">
      <c r="B57">
        <v>3</v>
      </c>
    </row>
    <row r="58" spans="1:9">
      <c r="B58">
        <v>5</v>
      </c>
    </row>
    <row r="59" spans="1:9">
      <c r="B59">
        <v>2</v>
      </c>
      <c r="D59" s="14" t="s">
        <v>15</v>
      </c>
      <c r="E59">
        <f>MIN(B57:B106)</f>
        <v>1</v>
      </c>
    </row>
    <row r="60" spans="1:9">
      <c r="B60">
        <v>4</v>
      </c>
      <c r="D60" s="14" t="s">
        <v>16</v>
      </c>
      <c r="E60">
        <f>MAX(B57:B106)</f>
        <v>7</v>
      </c>
    </row>
    <row r="61" spans="1:9">
      <c r="B61">
        <v>6</v>
      </c>
      <c r="D61" s="14" t="s">
        <v>17</v>
      </c>
      <c r="E61">
        <f>E60-E59</f>
        <v>6</v>
      </c>
    </row>
    <row r="62" spans="1:9">
      <c r="B62">
        <v>2</v>
      </c>
      <c r="D62" s="14"/>
    </row>
    <row r="63" spans="1:9">
      <c r="B63">
        <v>3</v>
      </c>
      <c r="D63" s="14" t="s">
        <v>18</v>
      </c>
      <c r="E63">
        <f>_xlfn.VAR.S(B57:B106)</f>
        <v>2.3363265306122454</v>
      </c>
    </row>
    <row r="64" spans="1:9">
      <c r="B64">
        <v>4</v>
      </c>
      <c r="D64" s="14"/>
    </row>
    <row r="65" spans="2:5">
      <c r="B65">
        <v>2</v>
      </c>
      <c r="D65" s="14" t="s">
        <v>19</v>
      </c>
      <c r="E65">
        <f>_xlfn.STDEV.S(B57:B106)</f>
        <v>1.5285046714394579</v>
      </c>
    </row>
    <row r="66" spans="2:5">
      <c r="B66">
        <v>5</v>
      </c>
    </row>
    <row r="67" spans="2:5">
      <c r="B67">
        <v>7</v>
      </c>
    </row>
    <row r="68" spans="2:5">
      <c r="B68">
        <v>2</v>
      </c>
    </row>
    <row r="69" spans="2:5">
      <c r="B69">
        <v>3</v>
      </c>
    </row>
    <row r="70" spans="2:5">
      <c r="B70">
        <v>4</v>
      </c>
    </row>
    <row r="71" spans="2:5">
      <c r="B71">
        <v>2</v>
      </c>
    </row>
    <row r="72" spans="2:5">
      <c r="B72">
        <v>4</v>
      </c>
    </row>
    <row r="73" spans="2:5">
      <c r="B73">
        <v>2</v>
      </c>
    </row>
    <row r="74" spans="2:5">
      <c r="B74">
        <v>3</v>
      </c>
    </row>
    <row r="75" spans="2:5">
      <c r="B75">
        <v>5</v>
      </c>
    </row>
    <row r="76" spans="2:5">
      <c r="B76">
        <v>6</v>
      </c>
    </row>
    <row r="77" spans="2:5">
      <c r="B77">
        <v>3</v>
      </c>
    </row>
    <row r="78" spans="2:5">
      <c r="B78">
        <v>2</v>
      </c>
    </row>
    <row r="79" spans="2:5">
      <c r="B79">
        <v>1</v>
      </c>
    </row>
    <row r="80" spans="2:5">
      <c r="B80">
        <v>4</v>
      </c>
    </row>
    <row r="81" spans="2:2">
      <c r="B81">
        <v>2</v>
      </c>
    </row>
    <row r="82" spans="2:2">
      <c r="B82">
        <v>4</v>
      </c>
    </row>
    <row r="83" spans="2:2">
      <c r="B83">
        <v>5</v>
      </c>
    </row>
    <row r="84" spans="2:2">
      <c r="B84">
        <v>3</v>
      </c>
    </row>
    <row r="85" spans="2:2">
      <c r="B85">
        <v>2</v>
      </c>
    </row>
    <row r="86" spans="2:2">
      <c r="B86">
        <v>7</v>
      </c>
    </row>
    <row r="87" spans="2:2">
      <c r="B87">
        <v>2</v>
      </c>
    </row>
    <row r="88" spans="2:2">
      <c r="B88">
        <v>3</v>
      </c>
    </row>
    <row r="89" spans="2:2">
      <c r="B89">
        <v>4</v>
      </c>
    </row>
    <row r="90" spans="2:2">
      <c r="B90">
        <v>5</v>
      </c>
    </row>
    <row r="91" spans="2:2">
      <c r="B91">
        <v>1</v>
      </c>
    </row>
    <row r="92" spans="2:2">
      <c r="B92">
        <v>6</v>
      </c>
    </row>
    <row r="93" spans="2:2">
      <c r="B93">
        <v>2</v>
      </c>
    </row>
    <row r="94" spans="2:2">
      <c r="B94">
        <v>4</v>
      </c>
    </row>
    <row r="95" spans="2:2">
      <c r="B95">
        <v>3</v>
      </c>
    </row>
    <row r="96" spans="2:2">
      <c r="B96">
        <v>5</v>
      </c>
    </row>
    <row r="97" spans="1:10">
      <c r="B97">
        <v>3</v>
      </c>
    </row>
    <row r="98" spans="1:10">
      <c r="B98">
        <v>2</v>
      </c>
    </row>
    <row r="99" spans="1:10">
      <c r="B99">
        <v>4</v>
      </c>
    </row>
    <row r="100" spans="1:10">
      <c r="B100">
        <v>2</v>
      </c>
    </row>
    <row r="101" spans="1:10">
      <c r="B101">
        <v>6</v>
      </c>
    </row>
    <row r="102" spans="1:10">
      <c r="B102">
        <v>3</v>
      </c>
    </row>
    <row r="103" spans="1:10">
      <c r="B103">
        <v>2</v>
      </c>
    </row>
    <row r="104" spans="1:10">
      <c r="B104">
        <v>4</v>
      </c>
    </row>
    <row r="105" spans="1:10">
      <c r="B105">
        <v>5</v>
      </c>
    </row>
    <row r="106" spans="1:10">
      <c r="B106">
        <v>3</v>
      </c>
    </row>
    <row r="110" spans="1:10" ht="18.75">
      <c r="A110" s="31" t="s">
        <v>32</v>
      </c>
    </row>
    <row r="112" spans="1:10">
      <c r="C112" s="65" t="s">
        <v>31</v>
      </c>
      <c r="D112" s="65"/>
      <c r="E112" s="65"/>
      <c r="F112" s="65"/>
      <c r="G112" s="65"/>
      <c r="H112" s="65"/>
      <c r="I112" s="65"/>
      <c r="J112" s="65"/>
    </row>
    <row r="114" spans="4:15">
      <c r="I114" s="2"/>
    </row>
    <row r="115" spans="4:15">
      <c r="D115" t="s">
        <v>33</v>
      </c>
      <c r="E115">
        <v>120</v>
      </c>
      <c r="G115" s="14" t="s">
        <v>43</v>
      </c>
      <c r="H115">
        <f>AVERAGE(E115:E126)</f>
        <v>132.5</v>
      </c>
      <c r="J115" t="s">
        <v>44</v>
      </c>
    </row>
    <row r="116" spans="4:15">
      <c r="D116" t="s">
        <v>34</v>
      </c>
      <c r="E116">
        <v>150</v>
      </c>
      <c r="G116" s="14"/>
    </row>
    <row r="117" spans="4:15">
      <c r="D117" t="s">
        <v>35</v>
      </c>
      <c r="E117">
        <v>110</v>
      </c>
      <c r="G117" s="14"/>
    </row>
    <row r="118" spans="4:15">
      <c r="D118" t="s">
        <v>36</v>
      </c>
      <c r="E118">
        <v>135</v>
      </c>
      <c r="G118" s="14" t="s">
        <v>15</v>
      </c>
      <c r="H118">
        <f>MIN(E115:E126)</f>
        <v>110</v>
      </c>
      <c r="O118" s="5"/>
    </row>
    <row r="119" spans="4:15">
      <c r="D119" t="s">
        <v>37</v>
      </c>
      <c r="E119">
        <v>125</v>
      </c>
      <c r="G119" s="14" t="s">
        <v>16</v>
      </c>
      <c r="H119">
        <f t="array" ref="H119">MAX(E115:E126)</f>
        <v>155</v>
      </c>
    </row>
    <row r="120" spans="4:15">
      <c r="D120" t="s">
        <v>38</v>
      </c>
      <c r="E120">
        <v>140</v>
      </c>
      <c r="G120" s="14" t="s">
        <v>45</v>
      </c>
      <c r="H120">
        <f>H119-H118</f>
        <v>45</v>
      </c>
      <c r="J120" t="s">
        <v>61</v>
      </c>
    </row>
    <row r="121" spans="4:15">
      <c r="D121" t="s">
        <v>39</v>
      </c>
      <c r="E121">
        <v>130</v>
      </c>
    </row>
    <row r="122" spans="4:15">
      <c r="D122" t="s">
        <v>40</v>
      </c>
      <c r="E122">
        <v>155</v>
      </c>
      <c r="G122" s="14" t="s">
        <v>128</v>
      </c>
      <c r="H122">
        <f>STDEV(E115:E126)</f>
        <v>13.734495390671025</v>
      </c>
    </row>
    <row r="123" spans="4:15">
      <c r="D123" t="s">
        <v>41</v>
      </c>
      <c r="E123">
        <v>115</v>
      </c>
    </row>
    <row r="124" spans="4:15">
      <c r="D124" t="s">
        <v>42</v>
      </c>
      <c r="E124">
        <v>145</v>
      </c>
    </row>
    <row r="125" spans="4:15">
      <c r="D125" t="s">
        <v>36</v>
      </c>
      <c r="E125">
        <v>135</v>
      </c>
    </row>
    <row r="126" spans="4:15">
      <c r="D126" t="s">
        <v>39</v>
      </c>
      <c r="E126">
        <v>130</v>
      </c>
    </row>
    <row r="130" spans="1:9" ht="18.75">
      <c r="A130" s="31" t="s">
        <v>62</v>
      </c>
    </row>
    <row r="131" spans="1:9">
      <c r="C131" s="2" t="s">
        <v>46</v>
      </c>
    </row>
    <row r="132" spans="1:9">
      <c r="C132" s="2" t="s">
        <v>63</v>
      </c>
    </row>
    <row r="133" spans="1:9">
      <c r="H133" s="2"/>
    </row>
    <row r="134" spans="1:9">
      <c r="H134" s="2"/>
    </row>
    <row r="135" spans="1:9">
      <c r="H135" s="2"/>
    </row>
    <row r="136" spans="1:9">
      <c r="B136">
        <v>8</v>
      </c>
      <c r="H136" s="2"/>
    </row>
    <row r="137" spans="1:9">
      <c r="B137">
        <v>7</v>
      </c>
      <c r="H137" s="2"/>
      <c r="I137" s="2"/>
    </row>
    <row r="138" spans="1:9">
      <c r="B138">
        <v>9</v>
      </c>
      <c r="D138" t="s">
        <v>64</v>
      </c>
      <c r="H138" s="5"/>
      <c r="I138" s="9"/>
    </row>
    <row r="139" spans="1:9">
      <c r="B139">
        <v>6</v>
      </c>
      <c r="I139" s="9"/>
    </row>
    <row r="140" spans="1:9">
      <c r="B140">
        <v>7</v>
      </c>
    </row>
    <row r="141" spans="1:9">
      <c r="B141">
        <v>8</v>
      </c>
      <c r="D141" s="14" t="s">
        <v>15</v>
      </c>
      <c r="E141">
        <f>MIN(B136:B185)</f>
        <v>6</v>
      </c>
    </row>
    <row r="142" spans="1:9">
      <c r="B142">
        <v>9</v>
      </c>
      <c r="D142" s="14" t="s">
        <v>16</v>
      </c>
      <c r="E142">
        <f>MAX(B136:B185)</f>
        <v>9</v>
      </c>
    </row>
    <row r="143" spans="1:9">
      <c r="B143">
        <v>8</v>
      </c>
      <c r="D143" s="14" t="s">
        <v>17</v>
      </c>
      <c r="E143">
        <f>E142-E141</f>
        <v>3</v>
      </c>
    </row>
    <row r="144" spans="1:9">
      <c r="B144">
        <v>7</v>
      </c>
      <c r="D144" s="14"/>
    </row>
    <row r="145" spans="2:11">
      <c r="B145">
        <v>6</v>
      </c>
      <c r="D145" s="14" t="s">
        <v>65</v>
      </c>
      <c r="E145" s="17">
        <f>AVERAGE(B136:B185)</f>
        <v>7.5</v>
      </c>
      <c r="G145" s="63" t="s">
        <v>67</v>
      </c>
      <c r="H145" s="63"/>
      <c r="I145" s="63"/>
      <c r="J145" s="63"/>
      <c r="K145" s="63"/>
    </row>
    <row r="146" spans="2:11">
      <c r="B146">
        <v>8</v>
      </c>
      <c r="D146" s="14"/>
    </row>
    <row r="147" spans="2:11">
      <c r="B147">
        <v>9</v>
      </c>
      <c r="D147" s="14" t="s">
        <v>66</v>
      </c>
      <c r="E147">
        <f>_xlfn.STDEV.S(B136:B185)</f>
        <v>1.0350983390135313</v>
      </c>
      <c r="G147" s="63" t="s">
        <v>68</v>
      </c>
      <c r="H147" s="63"/>
      <c r="I147" s="63"/>
    </row>
    <row r="148" spans="2:11">
      <c r="B148">
        <v>7</v>
      </c>
    </row>
    <row r="149" spans="2:11">
      <c r="B149">
        <v>8</v>
      </c>
    </row>
    <row r="150" spans="2:11">
      <c r="B150">
        <v>7</v>
      </c>
    </row>
    <row r="151" spans="2:11">
      <c r="B151">
        <v>6</v>
      </c>
    </row>
    <row r="152" spans="2:11">
      <c r="B152">
        <v>8</v>
      </c>
    </row>
    <row r="153" spans="2:11">
      <c r="B153">
        <v>9</v>
      </c>
    </row>
    <row r="154" spans="2:11">
      <c r="B154">
        <v>6</v>
      </c>
    </row>
    <row r="155" spans="2:11">
      <c r="B155">
        <v>7</v>
      </c>
    </row>
    <row r="156" spans="2:11">
      <c r="B156">
        <v>8</v>
      </c>
    </row>
    <row r="157" spans="2:11">
      <c r="B157">
        <v>9</v>
      </c>
    </row>
    <row r="158" spans="2:11">
      <c r="B158">
        <v>7</v>
      </c>
    </row>
    <row r="159" spans="2:11">
      <c r="B159">
        <v>6</v>
      </c>
    </row>
    <row r="160" spans="2:11">
      <c r="B160">
        <v>7</v>
      </c>
    </row>
    <row r="161" spans="2:2">
      <c r="B161">
        <v>8</v>
      </c>
    </row>
    <row r="162" spans="2:2">
      <c r="B162">
        <v>9</v>
      </c>
    </row>
    <row r="163" spans="2:2">
      <c r="B163">
        <v>8</v>
      </c>
    </row>
    <row r="164" spans="2:2">
      <c r="B164">
        <v>7</v>
      </c>
    </row>
    <row r="165" spans="2:2">
      <c r="B165">
        <v>6</v>
      </c>
    </row>
    <row r="166" spans="2:2">
      <c r="B166">
        <v>9</v>
      </c>
    </row>
    <row r="167" spans="2:2">
      <c r="B167">
        <v>8</v>
      </c>
    </row>
    <row r="168" spans="2:2">
      <c r="B168">
        <v>7</v>
      </c>
    </row>
    <row r="169" spans="2:2">
      <c r="B169">
        <v>6</v>
      </c>
    </row>
    <row r="170" spans="2:2">
      <c r="B170">
        <v>8</v>
      </c>
    </row>
    <row r="171" spans="2:2">
      <c r="B171">
        <v>9</v>
      </c>
    </row>
    <row r="172" spans="2:2">
      <c r="B172">
        <v>7</v>
      </c>
    </row>
    <row r="173" spans="2:2">
      <c r="B173">
        <v>8</v>
      </c>
    </row>
    <row r="174" spans="2:2">
      <c r="B174">
        <v>7</v>
      </c>
    </row>
    <row r="175" spans="2:2">
      <c r="B175">
        <v>6</v>
      </c>
    </row>
    <row r="176" spans="2:2">
      <c r="B176">
        <v>9</v>
      </c>
    </row>
    <row r="177" spans="1:8">
      <c r="B177">
        <v>8</v>
      </c>
    </row>
    <row r="178" spans="1:8">
      <c r="B178">
        <v>7</v>
      </c>
    </row>
    <row r="179" spans="1:8">
      <c r="B179">
        <v>6</v>
      </c>
    </row>
    <row r="180" spans="1:8">
      <c r="B180">
        <v>7</v>
      </c>
    </row>
    <row r="181" spans="1:8">
      <c r="B181">
        <v>8</v>
      </c>
    </row>
    <row r="182" spans="1:8">
      <c r="B182">
        <v>9</v>
      </c>
    </row>
    <row r="183" spans="1:8">
      <c r="B183">
        <v>8</v>
      </c>
    </row>
    <row r="184" spans="1:8">
      <c r="B184">
        <v>7</v>
      </c>
    </row>
    <row r="185" spans="1:8">
      <c r="B185">
        <v>6</v>
      </c>
    </row>
    <row r="187" spans="1:8">
      <c r="H187" s="2"/>
    </row>
    <row r="188" spans="1:8">
      <c r="H188" s="2"/>
    </row>
    <row r="189" spans="1:8" ht="18.75">
      <c r="A189" s="31" t="s">
        <v>70</v>
      </c>
      <c r="H189" s="2"/>
    </row>
    <row r="190" spans="1:8">
      <c r="B190" s="2" t="s">
        <v>46</v>
      </c>
    </row>
    <row r="191" spans="1:8">
      <c r="B191" s="2" t="s">
        <v>69</v>
      </c>
    </row>
    <row r="192" spans="1:8">
      <c r="B192">
        <v>10</v>
      </c>
      <c r="H192" s="2"/>
    </row>
    <row r="193" spans="2:16">
      <c r="B193">
        <v>15</v>
      </c>
      <c r="H193" s="2"/>
    </row>
    <row r="194" spans="2:16">
      <c r="B194">
        <v>12</v>
      </c>
      <c r="H194" s="2"/>
    </row>
    <row r="195" spans="2:16">
      <c r="B195">
        <v>18</v>
      </c>
      <c r="H195" s="2"/>
    </row>
    <row r="196" spans="2:16">
      <c r="B196">
        <v>20</v>
      </c>
      <c r="H196" s="2"/>
    </row>
    <row r="197" spans="2:16">
      <c r="B197">
        <v>25</v>
      </c>
      <c r="D197" s="15" t="s">
        <v>15</v>
      </c>
      <c r="E197" s="3">
        <f>MIN(B192:B291)</f>
        <v>8</v>
      </c>
      <c r="H197" s="2"/>
    </row>
    <row r="198" spans="2:16">
      <c r="B198">
        <v>8</v>
      </c>
      <c r="D198" s="15" t="s">
        <v>16</v>
      </c>
      <c r="E198" s="3">
        <f>MAX(B192:B291)</f>
        <v>27</v>
      </c>
      <c r="H198" s="2"/>
    </row>
    <row r="199" spans="2:16">
      <c r="B199">
        <v>14</v>
      </c>
      <c r="D199" s="15" t="s">
        <v>17</v>
      </c>
      <c r="E199" s="3">
        <f>E198-E197</f>
        <v>19</v>
      </c>
      <c r="H199" s="2">
        <v>1</v>
      </c>
      <c r="I199" s="63" t="s">
        <v>71</v>
      </c>
      <c r="J199" s="63"/>
      <c r="K199" s="63"/>
      <c r="L199" s="63"/>
      <c r="M199" s="63"/>
      <c r="N199" s="63"/>
      <c r="O199" s="63"/>
      <c r="P199" s="63"/>
    </row>
    <row r="200" spans="2:16">
      <c r="B200">
        <v>16</v>
      </c>
      <c r="D200" s="15" t="s">
        <v>65</v>
      </c>
      <c r="E200" s="3">
        <f>AVERAGE(B192:B291)</f>
        <v>16.739999999999998</v>
      </c>
      <c r="H200">
        <v>2</v>
      </c>
      <c r="I200" s="63" t="s">
        <v>73</v>
      </c>
      <c r="J200" s="63"/>
      <c r="K200" s="63"/>
      <c r="L200" s="63"/>
      <c r="M200" s="63"/>
      <c r="N200" s="63"/>
      <c r="O200" s="63"/>
      <c r="P200" s="63"/>
    </row>
    <row r="201" spans="2:16">
      <c r="B201">
        <v>22</v>
      </c>
      <c r="D201" s="15" t="s">
        <v>66</v>
      </c>
      <c r="E201" s="3">
        <f>_xlfn.STDEV.S(B192:B291)</f>
        <v>4.1429506881014673</v>
      </c>
      <c r="H201">
        <v>3</v>
      </c>
      <c r="I201" s="63" t="s">
        <v>72</v>
      </c>
      <c r="J201" s="63"/>
      <c r="K201" s="63"/>
      <c r="L201" s="63"/>
      <c r="M201" s="63"/>
      <c r="N201" s="63"/>
      <c r="O201" s="63"/>
      <c r="P201" s="63"/>
    </row>
    <row r="202" spans="2:16">
      <c r="B202">
        <v>9</v>
      </c>
      <c r="D202" s="14"/>
    </row>
    <row r="203" spans="2:16">
      <c r="B203">
        <v>17</v>
      </c>
    </row>
    <row r="204" spans="2:16">
      <c r="B204">
        <v>11</v>
      </c>
    </row>
    <row r="205" spans="2:16">
      <c r="B205">
        <v>13</v>
      </c>
    </row>
    <row r="206" spans="2:16">
      <c r="B206">
        <v>19</v>
      </c>
    </row>
    <row r="207" spans="2:16">
      <c r="B207">
        <v>23</v>
      </c>
    </row>
    <row r="208" spans="2:16">
      <c r="B208">
        <v>21</v>
      </c>
    </row>
    <row r="209" spans="2:2">
      <c r="B209">
        <v>16</v>
      </c>
    </row>
    <row r="210" spans="2:2">
      <c r="B210">
        <v>24</v>
      </c>
    </row>
    <row r="211" spans="2:2">
      <c r="B211">
        <v>27</v>
      </c>
    </row>
    <row r="212" spans="2:2">
      <c r="B212">
        <v>13</v>
      </c>
    </row>
    <row r="213" spans="2:2">
      <c r="B213">
        <v>10</v>
      </c>
    </row>
    <row r="214" spans="2:2">
      <c r="B214">
        <v>18</v>
      </c>
    </row>
    <row r="215" spans="2:2">
      <c r="B215">
        <v>16</v>
      </c>
    </row>
    <row r="216" spans="2:2">
      <c r="B216">
        <v>12</v>
      </c>
    </row>
    <row r="217" spans="2:2">
      <c r="B217">
        <v>14</v>
      </c>
    </row>
    <row r="218" spans="2:2">
      <c r="B218">
        <v>19</v>
      </c>
    </row>
    <row r="219" spans="2:2">
      <c r="B219">
        <v>21</v>
      </c>
    </row>
    <row r="220" spans="2:2">
      <c r="B220">
        <v>11</v>
      </c>
    </row>
    <row r="221" spans="2:2">
      <c r="B221">
        <v>17</v>
      </c>
    </row>
    <row r="222" spans="2:2">
      <c r="B222">
        <v>15</v>
      </c>
    </row>
    <row r="223" spans="2:2">
      <c r="B223">
        <v>20</v>
      </c>
    </row>
    <row r="224" spans="2:2">
      <c r="B224">
        <v>26</v>
      </c>
    </row>
    <row r="225" spans="2:2">
      <c r="B225">
        <v>13</v>
      </c>
    </row>
    <row r="226" spans="2:2">
      <c r="B226">
        <v>12</v>
      </c>
    </row>
    <row r="227" spans="2:2">
      <c r="B227">
        <v>14</v>
      </c>
    </row>
    <row r="228" spans="2:2">
      <c r="B228">
        <v>22</v>
      </c>
    </row>
    <row r="229" spans="2:2">
      <c r="B229">
        <v>19</v>
      </c>
    </row>
    <row r="230" spans="2:2">
      <c r="B230">
        <v>16</v>
      </c>
    </row>
    <row r="231" spans="2:2">
      <c r="B231">
        <v>11</v>
      </c>
    </row>
    <row r="232" spans="2:2">
      <c r="B232">
        <v>25</v>
      </c>
    </row>
    <row r="233" spans="2:2">
      <c r="B233">
        <v>18</v>
      </c>
    </row>
    <row r="234" spans="2:2">
      <c r="B234">
        <v>16</v>
      </c>
    </row>
    <row r="235" spans="2:2">
      <c r="B235">
        <v>13</v>
      </c>
    </row>
    <row r="236" spans="2:2">
      <c r="B236">
        <v>21</v>
      </c>
    </row>
    <row r="237" spans="2:2">
      <c r="B237">
        <v>20</v>
      </c>
    </row>
    <row r="238" spans="2:2">
      <c r="B238">
        <v>15</v>
      </c>
    </row>
    <row r="239" spans="2:2">
      <c r="B239">
        <v>12</v>
      </c>
    </row>
    <row r="240" spans="2:2">
      <c r="B240">
        <v>19</v>
      </c>
    </row>
    <row r="241" spans="2:2">
      <c r="B241">
        <v>17</v>
      </c>
    </row>
    <row r="242" spans="2:2">
      <c r="B242">
        <v>14</v>
      </c>
    </row>
    <row r="243" spans="2:2">
      <c r="B243">
        <v>16</v>
      </c>
    </row>
    <row r="244" spans="2:2">
      <c r="B244">
        <v>23</v>
      </c>
    </row>
    <row r="245" spans="2:2">
      <c r="B245">
        <v>18</v>
      </c>
    </row>
    <row r="246" spans="2:2">
      <c r="B246">
        <v>15</v>
      </c>
    </row>
    <row r="247" spans="2:2">
      <c r="B247">
        <v>11</v>
      </c>
    </row>
    <row r="248" spans="2:2">
      <c r="B248">
        <v>19</v>
      </c>
    </row>
    <row r="249" spans="2:2">
      <c r="B249">
        <v>22</v>
      </c>
    </row>
    <row r="250" spans="2:2">
      <c r="B250">
        <v>17</v>
      </c>
    </row>
    <row r="251" spans="2:2">
      <c r="B251">
        <v>12</v>
      </c>
    </row>
    <row r="252" spans="2:2">
      <c r="B252">
        <v>16</v>
      </c>
    </row>
    <row r="253" spans="2:2">
      <c r="B253">
        <v>14</v>
      </c>
    </row>
    <row r="254" spans="2:2">
      <c r="B254">
        <v>18</v>
      </c>
    </row>
    <row r="255" spans="2:2">
      <c r="B255">
        <v>20</v>
      </c>
    </row>
    <row r="256" spans="2:2">
      <c r="B256">
        <v>25</v>
      </c>
    </row>
    <row r="257" spans="2:2">
      <c r="B257">
        <v>13</v>
      </c>
    </row>
    <row r="258" spans="2:2">
      <c r="B258">
        <v>11</v>
      </c>
    </row>
    <row r="259" spans="2:2">
      <c r="B259">
        <v>22</v>
      </c>
    </row>
    <row r="260" spans="2:2">
      <c r="B260">
        <v>19</v>
      </c>
    </row>
    <row r="261" spans="2:2">
      <c r="B261">
        <v>17</v>
      </c>
    </row>
    <row r="262" spans="2:2">
      <c r="B262">
        <v>15</v>
      </c>
    </row>
    <row r="263" spans="2:2">
      <c r="B263">
        <v>16</v>
      </c>
    </row>
    <row r="264" spans="2:2">
      <c r="B264">
        <v>13</v>
      </c>
    </row>
    <row r="265" spans="2:2">
      <c r="B265">
        <v>14</v>
      </c>
    </row>
    <row r="266" spans="2:2">
      <c r="B266">
        <v>18</v>
      </c>
    </row>
    <row r="267" spans="2:2">
      <c r="B267">
        <v>20</v>
      </c>
    </row>
    <row r="268" spans="2:2">
      <c r="B268">
        <v>19</v>
      </c>
    </row>
    <row r="269" spans="2:2">
      <c r="B269">
        <v>21</v>
      </c>
    </row>
    <row r="270" spans="2:2">
      <c r="B270">
        <v>17</v>
      </c>
    </row>
    <row r="271" spans="2:2">
      <c r="B271">
        <v>12</v>
      </c>
    </row>
    <row r="272" spans="2:2">
      <c r="B272">
        <v>15</v>
      </c>
    </row>
    <row r="273" spans="2:2">
      <c r="B273">
        <v>13</v>
      </c>
    </row>
    <row r="274" spans="2:2">
      <c r="B274">
        <v>16</v>
      </c>
    </row>
    <row r="275" spans="2:2">
      <c r="B275">
        <v>14</v>
      </c>
    </row>
    <row r="276" spans="2:2">
      <c r="B276">
        <v>22</v>
      </c>
    </row>
    <row r="277" spans="2:2">
      <c r="B277">
        <v>21</v>
      </c>
    </row>
    <row r="278" spans="2:2">
      <c r="B278">
        <v>19</v>
      </c>
    </row>
    <row r="279" spans="2:2">
      <c r="B279">
        <v>18</v>
      </c>
    </row>
    <row r="280" spans="2:2">
      <c r="B280">
        <v>16</v>
      </c>
    </row>
    <row r="281" spans="2:2">
      <c r="B281">
        <v>11</v>
      </c>
    </row>
    <row r="282" spans="2:2">
      <c r="B282">
        <v>17</v>
      </c>
    </row>
    <row r="283" spans="2:2">
      <c r="B283">
        <v>14</v>
      </c>
    </row>
    <row r="284" spans="2:2">
      <c r="B284">
        <v>12</v>
      </c>
    </row>
    <row r="285" spans="2:2">
      <c r="B285">
        <v>20</v>
      </c>
    </row>
    <row r="286" spans="2:2">
      <c r="B286">
        <v>23</v>
      </c>
    </row>
    <row r="287" spans="2:2">
      <c r="B287">
        <v>19</v>
      </c>
    </row>
    <row r="288" spans="2:2">
      <c r="B288">
        <v>15</v>
      </c>
    </row>
    <row r="289" spans="1:12">
      <c r="B289">
        <v>16</v>
      </c>
    </row>
    <row r="290" spans="1:12">
      <c r="B290">
        <v>13</v>
      </c>
    </row>
    <row r="291" spans="1:12">
      <c r="B291">
        <v>18</v>
      </c>
    </row>
    <row r="294" spans="1:12">
      <c r="A294" s="2"/>
    </row>
    <row r="295" spans="1:12" ht="18">
      <c r="A295" s="32" t="s">
        <v>75</v>
      </c>
    </row>
    <row r="296" spans="1:12">
      <c r="A296" s="18"/>
    </row>
    <row r="297" spans="1:12">
      <c r="A297" s="2"/>
      <c r="B297" s="2" t="s">
        <v>46</v>
      </c>
      <c r="L297" s="2"/>
    </row>
    <row r="298" spans="1:12">
      <c r="A298" s="2"/>
      <c r="B298" s="2" t="s">
        <v>74</v>
      </c>
      <c r="L298" s="2"/>
    </row>
    <row r="299" spans="1:12">
      <c r="A299" s="2"/>
      <c r="L299" s="2"/>
    </row>
    <row r="300" spans="1:12">
      <c r="A300" s="2"/>
      <c r="B300" s="19" t="s">
        <v>76</v>
      </c>
      <c r="C300" s="19" t="s">
        <v>77</v>
      </c>
      <c r="D300" s="19" t="s">
        <v>78</v>
      </c>
      <c r="E300" s="19" t="s">
        <v>79</v>
      </c>
      <c r="F300" s="19" t="s">
        <v>80</v>
      </c>
      <c r="L300" s="2"/>
    </row>
    <row r="301" spans="1:12">
      <c r="A301" s="5"/>
      <c r="B301" s="3">
        <v>30</v>
      </c>
      <c r="C301" s="3">
        <v>25</v>
      </c>
      <c r="D301" s="3">
        <v>22</v>
      </c>
      <c r="E301" s="3">
        <v>18</v>
      </c>
      <c r="F301" s="3">
        <v>35</v>
      </c>
      <c r="L301" s="2"/>
    </row>
    <row r="302" spans="1:12">
      <c r="B302" s="3">
        <v>32</v>
      </c>
      <c r="C302" s="3">
        <v>27</v>
      </c>
      <c r="D302" s="3">
        <v>23</v>
      </c>
      <c r="E302" s="3">
        <v>17</v>
      </c>
      <c r="F302" s="3">
        <v>36</v>
      </c>
      <c r="H302" s="14" t="s">
        <v>15</v>
      </c>
      <c r="I302">
        <f>MIN(B301:F310)</f>
        <v>17</v>
      </c>
      <c r="L302" s="2"/>
    </row>
    <row r="303" spans="1:12">
      <c r="B303" s="3">
        <v>33</v>
      </c>
      <c r="C303" s="3">
        <v>26</v>
      </c>
      <c r="D303" s="3">
        <v>20</v>
      </c>
      <c r="E303" s="3">
        <v>19</v>
      </c>
      <c r="F303" s="3">
        <v>34</v>
      </c>
      <c r="H303" s="14" t="s">
        <v>16</v>
      </c>
      <c r="I303">
        <f>MAX(B301:F310)</f>
        <v>36</v>
      </c>
      <c r="L303" s="2"/>
    </row>
    <row r="304" spans="1:12">
      <c r="B304" s="3">
        <v>28</v>
      </c>
      <c r="C304" s="3">
        <v>23</v>
      </c>
      <c r="D304" s="3">
        <v>25</v>
      </c>
      <c r="E304" s="3">
        <v>20</v>
      </c>
      <c r="F304" s="3">
        <v>35</v>
      </c>
      <c r="H304" s="14" t="s">
        <v>17</v>
      </c>
      <c r="I304">
        <f>I303-I302</f>
        <v>19</v>
      </c>
      <c r="L304" s="5"/>
    </row>
    <row r="305" spans="2:9">
      <c r="B305" s="3">
        <v>31</v>
      </c>
      <c r="C305" s="3">
        <v>28</v>
      </c>
      <c r="D305" s="3">
        <v>21</v>
      </c>
      <c r="E305" s="3">
        <v>21</v>
      </c>
      <c r="F305" s="3">
        <v>33</v>
      </c>
      <c r="H305" s="14"/>
    </row>
    <row r="306" spans="2:9">
      <c r="B306" s="3">
        <v>30</v>
      </c>
      <c r="C306" s="3">
        <v>24</v>
      </c>
      <c r="D306" s="3">
        <v>24</v>
      </c>
      <c r="E306" s="3">
        <v>18</v>
      </c>
      <c r="F306" s="3">
        <v>34</v>
      </c>
      <c r="H306" s="14" t="s">
        <v>18</v>
      </c>
      <c r="I306">
        <f>_xlfn.VAR.S(B301:F310)</f>
        <v>32.417959183673531</v>
      </c>
    </row>
    <row r="307" spans="2:9">
      <c r="B307" s="3">
        <v>29</v>
      </c>
      <c r="C307" s="3">
        <v>26</v>
      </c>
      <c r="D307" s="3">
        <v>23</v>
      </c>
      <c r="E307" s="3">
        <v>19</v>
      </c>
      <c r="F307" s="3">
        <v>32</v>
      </c>
      <c r="H307" s="14"/>
    </row>
    <row r="308" spans="2:9">
      <c r="B308" s="3">
        <v>30</v>
      </c>
      <c r="C308" s="3">
        <v>25</v>
      </c>
      <c r="D308" s="3">
        <v>22</v>
      </c>
      <c r="E308" s="3">
        <v>17</v>
      </c>
      <c r="F308" s="3">
        <v>33</v>
      </c>
      <c r="H308" s="14" t="s">
        <v>81</v>
      </c>
      <c r="I308">
        <f>_xlfn.STDEV.S(B301:F310)</f>
        <v>5.6936771232371033</v>
      </c>
    </row>
    <row r="309" spans="2:9">
      <c r="B309" s="3">
        <v>32</v>
      </c>
      <c r="C309" s="3">
        <v>27</v>
      </c>
      <c r="D309" s="3">
        <v>25</v>
      </c>
      <c r="E309" s="3">
        <v>20</v>
      </c>
      <c r="F309" s="3">
        <v>36</v>
      </c>
    </row>
    <row r="310" spans="2:9">
      <c r="B310" s="3">
        <v>31</v>
      </c>
      <c r="C310" s="3">
        <v>28</v>
      </c>
      <c r="D310" s="3">
        <v>24</v>
      </c>
      <c r="E310" s="3">
        <v>19</v>
      </c>
      <c r="F310" s="3">
        <v>34</v>
      </c>
    </row>
  </sheetData>
  <mergeCells count="8">
    <mergeCell ref="G147:I147"/>
    <mergeCell ref="I199:P199"/>
    <mergeCell ref="I200:P200"/>
    <mergeCell ref="I201:P201"/>
    <mergeCell ref="C2:M2"/>
    <mergeCell ref="C54:I54"/>
    <mergeCell ref="C112:J112"/>
    <mergeCell ref="G145:K1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62"/>
  <sheetViews>
    <sheetView topLeftCell="A103" workbookViewId="0">
      <selection activeCell="I103" sqref="I103"/>
    </sheetView>
  </sheetViews>
  <sheetFormatPr defaultRowHeight="15"/>
  <sheetData>
    <row r="2" spans="1:13" ht="18.75">
      <c r="A2" s="40">
        <v>8</v>
      </c>
      <c r="C2" s="50" t="s">
        <v>246</v>
      </c>
    </row>
    <row r="3" spans="1:13">
      <c r="C3" s="50" t="s">
        <v>247</v>
      </c>
    </row>
    <row r="4" spans="1:13">
      <c r="C4" s="51"/>
    </row>
    <row r="5" spans="1:13">
      <c r="C5" s="51"/>
    </row>
    <row r="6" spans="1:13" ht="17.25" thickBot="1">
      <c r="B6">
        <v>27</v>
      </c>
      <c r="C6" s="51"/>
      <c r="E6" s="52"/>
      <c r="I6" s="21"/>
      <c r="J6" s="21"/>
    </row>
    <row r="7" spans="1:13">
      <c r="B7">
        <v>27</v>
      </c>
      <c r="C7" s="51"/>
      <c r="G7" s="10">
        <v>27</v>
      </c>
      <c r="I7" s="10"/>
      <c r="J7" s="11"/>
      <c r="L7" s="13" t="s">
        <v>47</v>
      </c>
      <c r="M7" s="13" t="s">
        <v>49</v>
      </c>
    </row>
    <row r="8" spans="1:13">
      <c r="B8">
        <v>27</v>
      </c>
      <c r="C8" s="51"/>
      <c r="E8" s="14" t="s">
        <v>248</v>
      </c>
      <c r="F8">
        <f>MODE(B6:B105)</f>
        <v>31</v>
      </c>
      <c r="G8" s="10">
        <v>28</v>
      </c>
      <c r="I8" s="10"/>
      <c r="J8" s="11"/>
      <c r="L8" s="10">
        <v>27</v>
      </c>
      <c r="M8" s="11">
        <v>3</v>
      </c>
    </row>
    <row r="9" spans="1:13">
      <c r="B9">
        <v>28</v>
      </c>
      <c r="C9" s="51"/>
      <c r="E9" s="14" t="s">
        <v>84</v>
      </c>
      <c r="F9">
        <f>MEDIAN(B6:B105)</f>
        <v>35</v>
      </c>
      <c r="G9" s="10">
        <v>29</v>
      </c>
      <c r="I9" s="10"/>
      <c r="J9" s="11"/>
      <c r="L9" s="10">
        <v>28</v>
      </c>
      <c r="M9" s="11">
        <v>5</v>
      </c>
    </row>
    <row r="10" spans="1:13">
      <c r="B10">
        <v>28</v>
      </c>
      <c r="C10" s="51"/>
      <c r="E10" s="14" t="s">
        <v>82</v>
      </c>
      <c r="F10">
        <f>MIN(B6:B105)</f>
        <v>27</v>
      </c>
      <c r="G10" s="10">
        <v>30</v>
      </c>
      <c r="I10" s="10"/>
      <c r="J10" s="11"/>
      <c r="L10" s="10">
        <v>29</v>
      </c>
      <c r="M10" s="11">
        <v>7</v>
      </c>
    </row>
    <row r="11" spans="1:13">
      <c r="B11">
        <v>28</v>
      </c>
      <c r="C11" s="51"/>
      <c r="E11" s="14" t="s">
        <v>83</v>
      </c>
      <c r="F11">
        <f>MAX(B6:B105)</f>
        <v>45</v>
      </c>
      <c r="G11" s="10">
        <v>31</v>
      </c>
      <c r="I11" s="10"/>
      <c r="J11" s="11"/>
      <c r="L11" s="10">
        <v>30</v>
      </c>
      <c r="M11" s="11">
        <v>6</v>
      </c>
    </row>
    <row r="12" spans="1:13">
      <c r="B12">
        <v>28</v>
      </c>
      <c r="C12" s="51"/>
      <c r="E12" s="14" t="s">
        <v>45</v>
      </c>
      <c r="F12">
        <f>F11-F10</f>
        <v>18</v>
      </c>
      <c r="G12" s="10">
        <v>32</v>
      </c>
      <c r="I12" s="10"/>
      <c r="J12" s="11"/>
      <c r="L12" s="10">
        <v>31</v>
      </c>
      <c r="M12" s="11">
        <v>10</v>
      </c>
    </row>
    <row r="13" spans="1:13">
      <c r="B13">
        <v>28</v>
      </c>
      <c r="C13" s="51"/>
      <c r="G13" s="10">
        <v>33</v>
      </c>
      <c r="I13" s="10"/>
      <c r="J13" s="11"/>
      <c r="L13" s="10">
        <v>32</v>
      </c>
      <c r="M13" s="11">
        <v>5</v>
      </c>
    </row>
    <row r="14" spans="1:13">
      <c r="B14">
        <v>29</v>
      </c>
      <c r="C14" s="51"/>
      <c r="G14" s="10">
        <v>34</v>
      </c>
      <c r="I14" s="10"/>
      <c r="J14" s="11"/>
      <c r="L14" s="10">
        <v>33</v>
      </c>
      <c r="M14" s="11">
        <v>7</v>
      </c>
    </row>
    <row r="15" spans="1:13">
      <c r="B15">
        <v>29</v>
      </c>
      <c r="G15" s="10">
        <v>35</v>
      </c>
      <c r="I15" s="10"/>
      <c r="J15" s="11"/>
      <c r="L15" s="10">
        <v>34</v>
      </c>
      <c r="M15" s="11">
        <v>3</v>
      </c>
    </row>
    <row r="16" spans="1:13">
      <c r="B16">
        <v>29</v>
      </c>
      <c r="G16" s="10">
        <v>36</v>
      </c>
      <c r="I16" s="10"/>
      <c r="J16" s="11"/>
      <c r="L16" s="10">
        <v>35</v>
      </c>
      <c r="M16" s="11">
        <v>9</v>
      </c>
    </row>
    <row r="17" spans="2:13">
      <c r="B17">
        <v>29</v>
      </c>
      <c r="G17" s="10">
        <v>37</v>
      </c>
      <c r="I17" s="10"/>
      <c r="J17" s="11"/>
      <c r="L17" s="10">
        <v>36</v>
      </c>
      <c r="M17" s="11">
        <v>7</v>
      </c>
    </row>
    <row r="18" spans="2:13">
      <c r="B18">
        <v>29</v>
      </c>
      <c r="G18" s="10">
        <v>38</v>
      </c>
      <c r="I18" s="10"/>
      <c r="J18" s="11"/>
      <c r="L18" s="10">
        <v>37</v>
      </c>
      <c r="M18" s="11">
        <v>5</v>
      </c>
    </row>
    <row r="19" spans="2:13">
      <c r="B19">
        <v>29</v>
      </c>
      <c r="G19" s="10">
        <v>39</v>
      </c>
      <c r="I19" s="10"/>
      <c r="J19" s="11"/>
      <c r="L19" s="10">
        <v>38</v>
      </c>
      <c r="M19" s="11">
        <v>6</v>
      </c>
    </row>
    <row r="20" spans="2:13">
      <c r="B20">
        <v>29</v>
      </c>
      <c r="G20" s="10">
        <v>40</v>
      </c>
      <c r="I20" s="10"/>
      <c r="J20" s="11"/>
      <c r="L20" s="10">
        <v>39</v>
      </c>
      <c r="M20" s="11">
        <v>7</v>
      </c>
    </row>
    <row r="21" spans="2:13">
      <c r="B21">
        <v>30</v>
      </c>
      <c r="G21" s="10">
        <v>41</v>
      </c>
      <c r="I21" s="10"/>
      <c r="J21" s="11"/>
      <c r="L21" s="10">
        <v>40</v>
      </c>
      <c r="M21" s="11">
        <v>6</v>
      </c>
    </row>
    <row r="22" spans="2:13">
      <c r="B22">
        <v>30</v>
      </c>
      <c r="G22" s="10">
        <v>42</v>
      </c>
      <c r="I22" s="10"/>
      <c r="J22" s="11"/>
      <c r="L22" s="10">
        <v>41</v>
      </c>
      <c r="M22" s="11">
        <v>4</v>
      </c>
    </row>
    <row r="23" spans="2:13">
      <c r="B23">
        <v>30</v>
      </c>
      <c r="G23" s="10">
        <v>43</v>
      </c>
      <c r="I23" s="10"/>
      <c r="J23" s="11"/>
      <c r="L23" s="10">
        <v>42</v>
      </c>
      <c r="M23" s="11">
        <v>2</v>
      </c>
    </row>
    <row r="24" spans="2:13">
      <c r="B24">
        <v>30</v>
      </c>
      <c r="G24" s="10">
        <v>44</v>
      </c>
      <c r="I24" s="10"/>
      <c r="J24" s="11"/>
      <c r="L24" s="10">
        <v>43</v>
      </c>
      <c r="M24" s="11">
        <v>3</v>
      </c>
    </row>
    <row r="25" spans="2:13">
      <c r="B25">
        <v>30</v>
      </c>
      <c r="G25" s="10">
        <v>45</v>
      </c>
      <c r="I25" s="10"/>
      <c r="J25" s="11"/>
      <c r="L25" s="10">
        <v>44</v>
      </c>
      <c r="M25" s="11">
        <v>3</v>
      </c>
    </row>
    <row r="26" spans="2:13">
      <c r="B26">
        <v>30</v>
      </c>
      <c r="I26" s="11"/>
      <c r="J26" s="11"/>
      <c r="L26" s="10">
        <v>45</v>
      </c>
      <c r="M26" s="11">
        <v>2</v>
      </c>
    </row>
    <row r="27" spans="2:13" ht="15.75" thickBot="1">
      <c r="B27">
        <v>31</v>
      </c>
      <c r="L27" s="12" t="s">
        <v>48</v>
      </c>
      <c r="M27" s="12">
        <v>0</v>
      </c>
    </row>
    <row r="28" spans="2:13">
      <c r="B28">
        <v>31</v>
      </c>
    </row>
    <row r="29" spans="2:13">
      <c r="B29">
        <v>31</v>
      </c>
    </row>
    <row r="30" spans="2:13">
      <c r="B30">
        <v>31</v>
      </c>
    </row>
    <row r="31" spans="2:13">
      <c r="B31">
        <v>31</v>
      </c>
    </row>
    <row r="32" spans="2:13">
      <c r="B32">
        <v>31</v>
      </c>
    </row>
    <row r="33" spans="2:2">
      <c r="B33">
        <v>31</v>
      </c>
    </row>
    <row r="34" spans="2:2">
      <c r="B34">
        <v>31</v>
      </c>
    </row>
    <row r="35" spans="2:2">
      <c r="B35">
        <v>31</v>
      </c>
    </row>
    <row r="36" spans="2:2">
      <c r="B36">
        <v>31</v>
      </c>
    </row>
    <row r="37" spans="2:2">
      <c r="B37">
        <v>32</v>
      </c>
    </row>
    <row r="38" spans="2:2">
      <c r="B38">
        <v>32</v>
      </c>
    </row>
    <row r="39" spans="2:2">
      <c r="B39">
        <v>32</v>
      </c>
    </row>
    <row r="40" spans="2:2">
      <c r="B40">
        <v>32</v>
      </c>
    </row>
    <row r="41" spans="2:2">
      <c r="B41">
        <v>32</v>
      </c>
    </row>
    <row r="42" spans="2:2">
      <c r="B42">
        <v>33</v>
      </c>
    </row>
    <row r="43" spans="2:2">
      <c r="B43">
        <v>33</v>
      </c>
    </row>
    <row r="44" spans="2:2">
      <c r="B44">
        <v>33</v>
      </c>
    </row>
    <row r="45" spans="2:2">
      <c r="B45">
        <v>33</v>
      </c>
    </row>
    <row r="46" spans="2:2">
      <c r="B46">
        <v>33</v>
      </c>
    </row>
    <row r="47" spans="2:2">
      <c r="B47">
        <v>33</v>
      </c>
    </row>
    <row r="48" spans="2:2">
      <c r="B48">
        <v>33</v>
      </c>
    </row>
    <row r="49" spans="2:2">
      <c r="B49">
        <v>34</v>
      </c>
    </row>
    <row r="50" spans="2:2">
      <c r="B50">
        <v>34</v>
      </c>
    </row>
    <row r="51" spans="2:2">
      <c r="B51">
        <v>34</v>
      </c>
    </row>
    <row r="52" spans="2:2">
      <c r="B52">
        <v>35</v>
      </c>
    </row>
    <row r="53" spans="2:2">
      <c r="B53">
        <v>35</v>
      </c>
    </row>
    <row r="54" spans="2:2">
      <c r="B54">
        <v>35</v>
      </c>
    </row>
    <row r="55" spans="2:2">
      <c r="B55">
        <v>35</v>
      </c>
    </row>
    <row r="56" spans="2:2">
      <c r="B56">
        <v>35</v>
      </c>
    </row>
    <row r="57" spans="2:2">
      <c r="B57">
        <v>35</v>
      </c>
    </row>
    <row r="58" spans="2:2">
      <c r="B58">
        <v>35</v>
      </c>
    </row>
    <row r="59" spans="2:2">
      <c r="B59">
        <v>35</v>
      </c>
    </row>
    <row r="60" spans="2:2">
      <c r="B60">
        <v>35</v>
      </c>
    </row>
    <row r="61" spans="2:2">
      <c r="B61">
        <v>36</v>
      </c>
    </row>
    <row r="62" spans="2:2">
      <c r="B62">
        <v>36</v>
      </c>
    </row>
    <row r="63" spans="2:2">
      <c r="B63">
        <v>36</v>
      </c>
    </row>
    <row r="64" spans="2:2">
      <c r="B64">
        <v>36</v>
      </c>
    </row>
    <row r="65" spans="2:2">
      <c r="B65">
        <v>36</v>
      </c>
    </row>
    <row r="66" spans="2:2">
      <c r="B66">
        <v>36</v>
      </c>
    </row>
    <row r="67" spans="2:2">
      <c r="B67">
        <v>36</v>
      </c>
    </row>
    <row r="68" spans="2:2">
      <c r="B68">
        <v>37</v>
      </c>
    </row>
    <row r="69" spans="2:2">
      <c r="B69">
        <v>37</v>
      </c>
    </row>
    <row r="70" spans="2:2">
      <c r="B70">
        <v>37</v>
      </c>
    </row>
    <row r="71" spans="2:2">
      <c r="B71">
        <v>37</v>
      </c>
    </row>
    <row r="72" spans="2:2">
      <c r="B72">
        <v>37</v>
      </c>
    </row>
    <row r="73" spans="2:2">
      <c r="B73">
        <v>38</v>
      </c>
    </row>
    <row r="74" spans="2:2">
      <c r="B74">
        <v>38</v>
      </c>
    </row>
    <row r="75" spans="2:2">
      <c r="B75">
        <v>38</v>
      </c>
    </row>
    <row r="76" spans="2:2">
      <c r="B76">
        <v>38</v>
      </c>
    </row>
    <row r="77" spans="2:2">
      <c r="B77">
        <v>38</v>
      </c>
    </row>
    <row r="78" spans="2:2">
      <c r="B78">
        <v>38</v>
      </c>
    </row>
    <row r="79" spans="2:2">
      <c r="B79">
        <v>39</v>
      </c>
    </row>
    <row r="80" spans="2:2">
      <c r="B80">
        <v>39</v>
      </c>
    </row>
    <row r="81" spans="2:2">
      <c r="B81">
        <v>39</v>
      </c>
    </row>
    <row r="82" spans="2:2">
      <c r="B82">
        <v>39</v>
      </c>
    </row>
    <row r="83" spans="2:2">
      <c r="B83">
        <v>39</v>
      </c>
    </row>
    <row r="84" spans="2:2">
      <c r="B84">
        <v>39</v>
      </c>
    </row>
    <row r="85" spans="2:2">
      <c r="B85">
        <v>39</v>
      </c>
    </row>
    <row r="86" spans="2:2">
      <c r="B86">
        <v>40</v>
      </c>
    </row>
    <row r="87" spans="2:2">
      <c r="B87">
        <v>40</v>
      </c>
    </row>
    <row r="88" spans="2:2">
      <c r="B88">
        <v>40</v>
      </c>
    </row>
    <row r="89" spans="2:2">
      <c r="B89">
        <v>40</v>
      </c>
    </row>
    <row r="90" spans="2:2">
      <c r="B90">
        <v>40</v>
      </c>
    </row>
    <row r="91" spans="2:2">
      <c r="B91">
        <v>40</v>
      </c>
    </row>
    <row r="92" spans="2:2">
      <c r="B92">
        <v>41</v>
      </c>
    </row>
    <row r="93" spans="2:2">
      <c r="B93">
        <v>41</v>
      </c>
    </row>
    <row r="94" spans="2:2">
      <c r="B94">
        <v>41</v>
      </c>
    </row>
    <row r="95" spans="2:2">
      <c r="B95">
        <v>41</v>
      </c>
    </row>
    <row r="96" spans="2:2">
      <c r="B96">
        <v>42</v>
      </c>
    </row>
    <row r="97" spans="1:5">
      <c r="B97">
        <v>42</v>
      </c>
    </row>
    <row r="98" spans="1:5">
      <c r="B98">
        <v>43</v>
      </c>
    </row>
    <row r="99" spans="1:5">
      <c r="B99">
        <v>43</v>
      </c>
    </row>
    <row r="100" spans="1:5">
      <c r="B100">
        <v>43</v>
      </c>
    </row>
    <row r="101" spans="1:5">
      <c r="B101">
        <v>44</v>
      </c>
    </row>
    <row r="102" spans="1:5">
      <c r="B102">
        <v>44</v>
      </c>
    </row>
    <row r="103" spans="1:5">
      <c r="B103">
        <v>44</v>
      </c>
    </row>
    <row r="104" spans="1:5">
      <c r="B104">
        <v>45</v>
      </c>
    </row>
    <row r="105" spans="1:5">
      <c r="B105">
        <v>45</v>
      </c>
    </row>
    <row r="107" spans="1:5" ht="18.75">
      <c r="A107" s="40">
        <v>9</v>
      </c>
      <c r="C107" s="50" t="s">
        <v>249</v>
      </c>
    </row>
    <row r="108" spans="1:5">
      <c r="C108" s="50" t="s">
        <v>250</v>
      </c>
    </row>
    <row r="109" spans="1:5">
      <c r="C109" s="51"/>
    </row>
    <row r="110" spans="1:5">
      <c r="B110">
        <v>28</v>
      </c>
      <c r="D110" s="51"/>
    </row>
    <row r="111" spans="1:5">
      <c r="B111">
        <v>35</v>
      </c>
      <c r="D111" s="51"/>
      <c r="E111">
        <v>28</v>
      </c>
    </row>
    <row r="112" spans="1:5">
      <c r="B112">
        <v>36</v>
      </c>
      <c r="D112" s="51"/>
      <c r="E112">
        <v>29</v>
      </c>
    </row>
    <row r="113" spans="2:8" ht="15.75" thickBot="1">
      <c r="B113">
        <v>38</v>
      </c>
      <c r="D113" s="51"/>
      <c r="E113">
        <v>30</v>
      </c>
    </row>
    <row r="114" spans="2:8">
      <c r="B114">
        <v>39</v>
      </c>
      <c r="D114" s="51"/>
      <c r="E114">
        <v>31</v>
      </c>
      <c r="G114" s="13" t="s">
        <v>47</v>
      </c>
      <c r="H114" s="13" t="s">
        <v>49</v>
      </c>
    </row>
    <row r="115" spans="2:8">
      <c r="B115">
        <v>39</v>
      </c>
      <c r="E115">
        <v>32</v>
      </c>
      <c r="G115" s="10">
        <v>28</v>
      </c>
      <c r="H115" s="11">
        <v>1</v>
      </c>
    </row>
    <row r="116" spans="2:8">
      <c r="B116">
        <v>40</v>
      </c>
      <c r="E116">
        <v>33</v>
      </c>
      <c r="G116" s="10">
        <v>29</v>
      </c>
      <c r="H116" s="11">
        <v>0</v>
      </c>
    </row>
    <row r="117" spans="2:8">
      <c r="B117">
        <v>40</v>
      </c>
      <c r="E117">
        <v>34</v>
      </c>
      <c r="G117" s="10">
        <v>30</v>
      </c>
      <c r="H117" s="11">
        <v>0</v>
      </c>
    </row>
    <row r="118" spans="2:8">
      <c r="B118">
        <v>40</v>
      </c>
      <c r="E118">
        <v>35</v>
      </c>
      <c r="G118" s="10">
        <v>31</v>
      </c>
      <c r="H118" s="11">
        <v>0</v>
      </c>
    </row>
    <row r="119" spans="2:8">
      <c r="B119">
        <v>41</v>
      </c>
      <c r="E119">
        <v>36</v>
      </c>
      <c r="G119" s="10">
        <v>32</v>
      </c>
      <c r="H119" s="11">
        <v>0</v>
      </c>
    </row>
    <row r="120" spans="2:8">
      <c r="B120">
        <v>41</v>
      </c>
      <c r="E120">
        <v>38</v>
      </c>
      <c r="G120" s="10">
        <v>33</v>
      </c>
      <c r="H120" s="11">
        <v>0</v>
      </c>
    </row>
    <row r="121" spans="2:8">
      <c r="B121">
        <v>42</v>
      </c>
      <c r="E121">
        <v>39</v>
      </c>
      <c r="G121" s="10">
        <v>34</v>
      </c>
      <c r="H121" s="11">
        <v>0</v>
      </c>
    </row>
    <row r="122" spans="2:8">
      <c r="B122">
        <v>42</v>
      </c>
      <c r="E122">
        <v>40</v>
      </c>
      <c r="G122" s="10">
        <v>35</v>
      </c>
      <c r="H122" s="11">
        <v>1</v>
      </c>
    </row>
    <row r="123" spans="2:8">
      <c r="B123">
        <v>43</v>
      </c>
      <c r="E123">
        <v>41</v>
      </c>
      <c r="G123" s="10">
        <v>36</v>
      </c>
      <c r="H123" s="11">
        <v>1</v>
      </c>
    </row>
    <row r="124" spans="2:8">
      <c r="B124">
        <v>44</v>
      </c>
      <c r="E124">
        <v>42</v>
      </c>
      <c r="G124" s="10">
        <v>38</v>
      </c>
      <c r="H124" s="11">
        <v>1</v>
      </c>
    </row>
    <row r="125" spans="2:8">
      <c r="B125">
        <v>45</v>
      </c>
      <c r="E125">
        <v>43</v>
      </c>
      <c r="G125" s="10">
        <v>39</v>
      </c>
      <c r="H125" s="11">
        <v>2</v>
      </c>
    </row>
    <row r="126" spans="2:8">
      <c r="B126">
        <v>45</v>
      </c>
      <c r="E126">
        <v>44</v>
      </c>
      <c r="G126" s="10">
        <v>40</v>
      </c>
      <c r="H126" s="11">
        <v>3</v>
      </c>
    </row>
    <row r="127" spans="2:8">
      <c r="B127">
        <v>47</v>
      </c>
      <c r="E127">
        <v>45</v>
      </c>
      <c r="G127" s="10">
        <v>41</v>
      </c>
      <c r="H127" s="11">
        <v>2</v>
      </c>
    </row>
    <row r="128" spans="2:8">
      <c r="B128">
        <v>47</v>
      </c>
      <c r="E128">
        <v>47</v>
      </c>
      <c r="G128" s="10">
        <v>42</v>
      </c>
      <c r="H128" s="11">
        <v>2</v>
      </c>
    </row>
    <row r="129" spans="2:12">
      <c r="B129">
        <v>47</v>
      </c>
      <c r="E129">
        <v>48</v>
      </c>
      <c r="G129" s="10">
        <v>43</v>
      </c>
      <c r="H129" s="11">
        <v>1</v>
      </c>
    </row>
    <row r="130" spans="2:12">
      <c r="B130">
        <v>48</v>
      </c>
      <c r="E130">
        <v>49</v>
      </c>
      <c r="G130" s="10">
        <v>44</v>
      </c>
      <c r="H130" s="11">
        <v>1</v>
      </c>
      <c r="K130" t="s">
        <v>251</v>
      </c>
      <c r="L130">
        <f>MODE(B110:B159)</f>
        <v>40</v>
      </c>
    </row>
    <row r="131" spans="2:12">
      <c r="B131">
        <v>48</v>
      </c>
      <c r="E131">
        <v>51</v>
      </c>
      <c r="G131" s="10">
        <v>45</v>
      </c>
      <c r="H131" s="11">
        <v>2</v>
      </c>
      <c r="K131" t="s">
        <v>84</v>
      </c>
      <c r="L131">
        <f>MEDIAN(B110:B159)</f>
        <v>50</v>
      </c>
    </row>
    <row r="132" spans="2:12">
      <c r="B132">
        <v>49</v>
      </c>
      <c r="E132">
        <v>52</v>
      </c>
      <c r="G132" s="10">
        <v>47</v>
      </c>
      <c r="H132" s="11">
        <v>3</v>
      </c>
    </row>
    <row r="133" spans="2:12">
      <c r="B133">
        <v>49</v>
      </c>
      <c r="E133">
        <v>55</v>
      </c>
      <c r="G133" s="10">
        <v>48</v>
      </c>
      <c r="H133" s="11">
        <v>2</v>
      </c>
    </row>
    <row r="134" spans="2:12">
      <c r="B134">
        <v>49</v>
      </c>
      <c r="E134">
        <v>56</v>
      </c>
      <c r="G134" s="10">
        <v>49</v>
      </c>
      <c r="H134" s="11">
        <v>3</v>
      </c>
      <c r="K134" s="14" t="s">
        <v>252</v>
      </c>
    </row>
    <row r="135" spans="2:12">
      <c r="B135">
        <v>51</v>
      </c>
      <c r="E135">
        <v>57</v>
      </c>
      <c r="G135" s="10">
        <v>51</v>
      </c>
      <c r="H135" s="11">
        <v>2</v>
      </c>
    </row>
    <row r="136" spans="2:12">
      <c r="B136">
        <v>51</v>
      </c>
      <c r="E136">
        <v>58</v>
      </c>
      <c r="G136" s="10">
        <v>52</v>
      </c>
      <c r="H136" s="11">
        <v>3</v>
      </c>
      <c r="K136" t="s">
        <v>82</v>
      </c>
      <c r="L136">
        <f>MIN(B110:B159)</f>
        <v>28</v>
      </c>
    </row>
    <row r="137" spans="2:12">
      <c r="B137">
        <v>52</v>
      </c>
      <c r="E137">
        <v>59</v>
      </c>
      <c r="G137" s="10">
        <v>55</v>
      </c>
      <c r="H137" s="11">
        <v>2</v>
      </c>
      <c r="K137" t="s">
        <v>96</v>
      </c>
      <c r="L137">
        <f>QUARTILE(B110:B159,1)</f>
        <v>42.25</v>
      </c>
    </row>
    <row r="138" spans="2:12">
      <c r="B138">
        <v>52</v>
      </c>
      <c r="E138">
        <v>60</v>
      </c>
      <c r="G138" s="10">
        <v>56</v>
      </c>
      <c r="H138" s="11">
        <v>2</v>
      </c>
      <c r="K138" t="s">
        <v>5</v>
      </c>
      <c r="L138">
        <f>MEDIAN(B110:B159)</f>
        <v>50</v>
      </c>
    </row>
    <row r="139" spans="2:12">
      <c r="B139">
        <v>52</v>
      </c>
      <c r="E139">
        <v>61</v>
      </c>
      <c r="G139" s="10">
        <v>57</v>
      </c>
      <c r="H139" s="11">
        <v>1</v>
      </c>
      <c r="K139" t="s">
        <v>98</v>
      </c>
      <c r="L139">
        <f>QUARTILE(B110:B159,3)</f>
        <v>58</v>
      </c>
    </row>
    <row r="140" spans="2:12">
      <c r="B140">
        <v>55</v>
      </c>
      <c r="E140">
        <v>62</v>
      </c>
      <c r="G140" s="10">
        <v>58</v>
      </c>
      <c r="H140" s="11">
        <v>3</v>
      </c>
      <c r="K140" t="s">
        <v>16</v>
      </c>
      <c r="L140">
        <f>MAX(B110:B159)</f>
        <v>73</v>
      </c>
    </row>
    <row r="141" spans="2:12">
      <c r="B141">
        <v>55</v>
      </c>
      <c r="E141">
        <v>63</v>
      </c>
      <c r="G141" s="10">
        <v>59</v>
      </c>
      <c r="H141" s="11">
        <v>2</v>
      </c>
    </row>
    <row r="142" spans="2:12">
      <c r="B142">
        <v>56</v>
      </c>
      <c r="E142">
        <v>65</v>
      </c>
      <c r="G142" s="10">
        <v>60</v>
      </c>
      <c r="H142" s="11">
        <v>1</v>
      </c>
    </row>
    <row r="143" spans="2:12">
      <c r="B143">
        <v>56</v>
      </c>
      <c r="E143">
        <v>67</v>
      </c>
      <c r="G143" s="10">
        <v>61</v>
      </c>
      <c r="H143" s="11">
        <v>1</v>
      </c>
    </row>
    <row r="144" spans="2:12">
      <c r="B144">
        <v>57</v>
      </c>
      <c r="E144">
        <v>68</v>
      </c>
      <c r="G144" s="10">
        <v>62</v>
      </c>
      <c r="H144" s="11">
        <v>2</v>
      </c>
    </row>
    <row r="145" spans="2:8">
      <c r="B145">
        <v>58</v>
      </c>
      <c r="E145">
        <v>73</v>
      </c>
      <c r="G145" s="10">
        <v>63</v>
      </c>
      <c r="H145" s="11">
        <v>1</v>
      </c>
    </row>
    <row r="146" spans="2:8">
      <c r="B146">
        <v>58</v>
      </c>
      <c r="G146" s="10">
        <v>65</v>
      </c>
      <c r="H146" s="11">
        <v>3</v>
      </c>
    </row>
    <row r="147" spans="2:8">
      <c r="B147">
        <v>58</v>
      </c>
      <c r="G147" s="10">
        <v>67</v>
      </c>
      <c r="H147" s="11">
        <v>0</v>
      </c>
    </row>
    <row r="148" spans="2:8">
      <c r="B148">
        <v>59</v>
      </c>
      <c r="G148" s="10">
        <v>68</v>
      </c>
      <c r="H148" s="11">
        <v>1</v>
      </c>
    </row>
    <row r="149" spans="2:8">
      <c r="B149">
        <v>59</v>
      </c>
      <c r="G149" s="10">
        <v>73</v>
      </c>
      <c r="H149" s="11">
        <v>1</v>
      </c>
    </row>
    <row r="150" spans="2:8" ht="15.75" thickBot="1">
      <c r="B150">
        <v>60</v>
      </c>
      <c r="G150" s="12" t="s">
        <v>48</v>
      </c>
      <c r="H150" s="12">
        <v>0</v>
      </c>
    </row>
    <row r="151" spans="2:8">
      <c r="B151">
        <v>61</v>
      </c>
    </row>
    <row r="152" spans="2:8">
      <c r="B152">
        <v>62</v>
      </c>
    </row>
    <row r="153" spans="2:8">
      <c r="B153">
        <v>62</v>
      </c>
    </row>
    <row r="154" spans="2:8">
      <c r="B154">
        <v>63</v>
      </c>
    </row>
    <row r="155" spans="2:8">
      <c r="B155">
        <v>65</v>
      </c>
    </row>
    <row r="156" spans="2:8">
      <c r="B156">
        <v>65</v>
      </c>
    </row>
    <row r="157" spans="2:8">
      <c r="B157">
        <v>65</v>
      </c>
    </row>
    <row r="158" spans="2:8">
      <c r="B158">
        <v>68</v>
      </c>
    </row>
    <row r="159" spans="2:8">
      <c r="B159">
        <v>73</v>
      </c>
    </row>
    <row r="161" spans="1:13" ht="18.75">
      <c r="A161" s="40">
        <v>10</v>
      </c>
      <c r="B161" s="40"/>
      <c r="C161" s="50" t="s">
        <v>253</v>
      </c>
      <c r="M161" s="51"/>
    </row>
    <row r="162" spans="1:13">
      <c r="C162" s="50" t="s">
        <v>254</v>
      </c>
      <c r="M162" s="51"/>
    </row>
    <row r="163" spans="1:13">
      <c r="C163" s="51"/>
    </row>
    <row r="164" spans="1:13">
      <c r="C164" t="s">
        <v>50</v>
      </c>
      <c r="D164" t="s">
        <v>58</v>
      </c>
      <c r="I164" t="s">
        <v>59</v>
      </c>
    </row>
    <row r="165" spans="1:13">
      <c r="C165" t="s">
        <v>51</v>
      </c>
      <c r="D165" s="51">
        <v>30</v>
      </c>
    </row>
    <row r="166" spans="1:13">
      <c r="C166" t="s">
        <v>52</v>
      </c>
      <c r="D166" s="51">
        <v>40</v>
      </c>
    </row>
    <row r="167" spans="1:13">
      <c r="C167" t="s">
        <v>53</v>
      </c>
      <c r="D167">
        <v>20</v>
      </c>
    </row>
    <row r="168" spans="1:13">
      <c r="C168" t="s">
        <v>54</v>
      </c>
      <c r="D168">
        <v>10</v>
      </c>
    </row>
    <row r="169" spans="1:13">
      <c r="C169" t="s">
        <v>55</v>
      </c>
      <c r="D169">
        <v>45</v>
      </c>
    </row>
    <row r="170" spans="1:13">
      <c r="C170" t="s">
        <v>56</v>
      </c>
      <c r="D170">
        <v>25</v>
      </c>
    </row>
    <row r="171" spans="1:13">
      <c r="C171" t="s">
        <v>57</v>
      </c>
      <c r="D171">
        <v>30</v>
      </c>
    </row>
    <row r="180" spans="1:8" ht="18.75">
      <c r="A180" s="40">
        <v>11</v>
      </c>
      <c r="C180" s="50" t="s">
        <v>255</v>
      </c>
    </row>
    <row r="181" spans="1:8">
      <c r="C181" s="50" t="s">
        <v>256</v>
      </c>
    </row>
    <row r="183" spans="1:8" ht="15.75" thickBot="1">
      <c r="C183">
        <v>2</v>
      </c>
      <c r="D183" s="51"/>
    </row>
    <row r="184" spans="1:8">
      <c r="C184">
        <v>2</v>
      </c>
      <c r="D184" s="51"/>
      <c r="G184" s="13" t="s">
        <v>47</v>
      </c>
      <c r="H184" s="13" t="s">
        <v>49</v>
      </c>
    </row>
    <row r="185" spans="1:8">
      <c r="C185">
        <v>2</v>
      </c>
      <c r="D185" s="51"/>
      <c r="E185">
        <v>2</v>
      </c>
      <c r="G185" s="10">
        <v>2</v>
      </c>
      <c r="H185" s="11">
        <v>8</v>
      </c>
    </row>
    <row r="186" spans="1:8">
      <c r="C186">
        <v>2</v>
      </c>
      <c r="D186" s="51"/>
      <c r="E186">
        <v>3</v>
      </c>
      <c r="G186" s="10">
        <v>3</v>
      </c>
      <c r="H186" s="11">
        <v>30</v>
      </c>
    </row>
    <row r="187" spans="1:8">
      <c r="C187">
        <v>2</v>
      </c>
      <c r="D187" s="51"/>
      <c r="E187">
        <v>4</v>
      </c>
      <c r="G187" s="10">
        <v>4</v>
      </c>
      <c r="H187" s="11">
        <v>39</v>
      </c>
    </row>
    <row r="188" spans="1:8">
      <c r="C188">
        <v>2</v>
      </c>
      <c r="D188" s="51"/>
      <c r="E188">
        <v>5</v>
      </c>
      <c r="G188" s="10">
        <v>5</v>
      </c>
      <c r="H188" s="11">
        <v>23</v>
      </c>
    </row>
    <row r="189" spans="1:8" ht="15.75" thickBot="1">
      <c r="C189">
        <v>2</v>
      </c>
      <c r="D189" s="51"/>
      <c r="G189" s="12" t="s">
        <v>48</v>
      </c>
      <c r="H189" s="12">
        <v>0</v>
      </c>
    </row>
    <row r="190" spans="1:8">
      <c r="C190">
        <v>2</v>
      </c>
      <c r="D190" s="51"/>
    </row>
    <row r="191" spans="1:8">
      <c r="C191">
        <v>3</v>
      </c>
      <c r="D191" s="51"/>
    </row>
    <row r="192" spans="1:8">
      <c r="C192">
        <v>3</v>
      </c>
      <c r="D192" s="51"/>
    </row>
    <row r="193" spans="3:7">
      <c r="C193">
        <v>3</v>
      </c>
    </row>
    <row r="194" spans="3:7">
      <c r="C194">
        <v>3</v>
      </c>
    </row>
    <row r="195" spans="3:7">
      <c r="C195">
        <v>3</v>
      </c>
    </row>
    <row r="196" spans="3:7">
      <c r="C196">
        <v>3</v>
      </c>
      <c r="E196" t="s">
        <v>6</v>
      </c>
      <c r="F196">
        <f>MODE(C183:C282)</f>
        <v>4</v>
      </c>
      <c r="G196" s="51" t="s">
        <v>257</v>
      </c>
    </row>
    <row r="197" spans="3:7">
      <c r="C197">
        <v>3</v>
      </c>
    </row>
    <row r="198" spans="3:7">
      <c r="C198">
        <v>3</v>
      </c>
    </row>
    <row r="199" spans="3:7">
      <c r="C199">
        <v>3</v>
      </c>
      <c r="E199" t="s">
        <v>59</v>
      </c>
    </row>
    <row r="200" spans="3:7">
      <c r="C200">
        <v>3</v>
      </c>
    </row>
    <row r="201" spans="3:7">
      <c r="C201">
        <v>3</v>
      </c>
    </row>
    <row r="202" spans="3:7">
      <c r="C202">
        <v>3</v>
      </c>
    </row>
    <row r="203" spans="3:7">
      <c r="C203">
        <v>3</v>
      </c>
    </row>
    <row r="204" spans="3:7">
      <c r="C204">
        <v>3</v>
      </c>
    </row>
    <row r="205" spans="3:7">
      <c r="C205">
        <v>3</v>
      </c>
    </row>
    <row r="206" spans="3:7">
      <c r="C206">
        <v>3</v>
      </c>
    </row>
    <row r="207" spans="3:7">
      <c r="C207">
        <v>3</v>
      </c>
    </row>
    <row r="208" spans="3:7">
      <c r="C208">
        <v>3</v>
      </c>
    </row>
    <row r="209" spans="3:3">
      <c r="C209">
        <v>3</v>
      </c>
    </row>
    <row r="210" spans="3:3">
      <c r="C210">
        <v>3</v>
      </c>
    </row>
    <row r="211" spans="3:3">
      <c r="C211">
        <v>3</v>
      </c>
    </row>
    <row r="212" spans="3:3">
      <c r="C212">
        <v>3</v>
      </c>
    </row>
    <row r="213" spans="3:3">
      <c r="C213">
        <v>3</v>
      </c>
    </row>
    <row r="214" spans="3:3">
      <c r="C214">
        <v>3</v>
      </c>
    </row>
    <row r="215" spans="3:3">
      <c r="C215">
        <v>3</v>
      </c>
    </row>
    <row r="216" spans="3:3">
      <c r="C216">
        <v>3</v>
      </c>
    </row>
    <row r="217" spans="3:3">
      <c r="C217">
        <v>3</v>
      </c>
    </row>
    <row r="218" spans="3:3">
      <c r="C218">
        <v>3</v>
      </c>
    </row>
    <row r="219" spans="3:3">
      <c r="C219">
        <v>3</v>
      </c>
    </row>
    <row r="220" spans="3:3">
      <c r="C220">
        <v>3</v>
      </c>
    </row>
    <row r="221" spans="3:3">
      <c r="C221">
        <v>4</v>
      </c>
    </row>
    <row r="222" spans="3:3">
      <c r="C222">
        <v>4</v>
      </c>
    </row>
    <row r="223" spans="3:3">
      <c r="C223">
        <v>4</v>
      </c>
    </row>
    <row r="224" spans="3:3">
      <c r="C224">
        <v>4</v>
      </c>
    </row>
    <row r="225" spans="3:3">
      <c r="C225">
        <v>4</v>
      </c>
    </row>
    <row r="226" spans="3:3">
      <c r="C226">
        <v>4</v>
      </c>
    </row>
    <row r="227" spans="3:3">
      <c r="C227">
        <v>4</v>
      </c>
    </row>
    <row r="228" spans="3:3">
      <c r="C228">
        <v>4</v>
      </c>
    </row>
    <row r="229" spans="3:3">
      <c r="C229">
        <v>4</v>
      </c>
    </row>
    <row r="230" spans="3:3">
      <c r="C230">
        <v>4</v>
      </c>
    </row>
    <row r="231" spans="3:3">
      <c r="C231">
        <v>4</v>
      </c>
    </row>
    <row r="232" spans="3:3">
      <c r="C232">
        <v>4</v>
      </c>
    </row>
    <row r="233" spans="3:3">
      <c r="C233">
        <v>4</v>
      </c>
    </row>
    <row r="234" spans="3:3">
      <c r="C234">
        <v>4</v>
      </c>
    </row>
    <row r="235" spans="3:3">
      <c r="C235">
        <v>4</v>
      </c>
    </row>
    <row r="236" spans="3:3">
      <c r="C236">
        <v>4</v>
      </c>
    </row>
    <row r="237" spans="3:3">
      <c r="C237">
        <v>4</v>
      </c>
    </row>
    <row r="238" spans="3:3">
      <c r="C238">
        <v>4</v>
      </c>
    </row>
    <row r="239" spans="3:3">
      <c r="C239">
        <v>4</v>
      </c>
    </row>
    <row r="240" spans="3:3">
      <c r="C240">
        <v>4</v>
      </c>
    </row>
    <row r="241" spans="3:3">
      <c r="C241">
        <v>4</v>
      </c>
    </row>
    <row r="242" spans="3:3">
      <c r="C242">
        <v>4</v>
      </c>
    </row>
    <row r="243" spans="3:3">
      <c r="C243">
        <v>4</v>
      </c>
    </row>
    <row r="244" spans="3:3">
      <c r="C244">
        <v>4</v>
      </c>
    </row>
    <row r="245" spans="3:3">
      <c r="C245">
        <v>4</v>
      </c>
    </row>
    <row r="246" spans="3:3">
      <c r="C246">
        <v>4</v>
      </c>
    </row>
    <row r="247" spans="3:3">
      <c r="C247">
        <v>4</v>
      </c>
    </row>
    <row r="248" spans="3:3">
      <c r="C248">
        <v>4</v>
      </c>
    </row>
    <row r="249" spans="3:3">
      <c r="C249">
        <v>4</v>
      </c>
    </row>
    <row r="250" spans="3:3">
      <c r="C250">
        <v>4</v>
      </c>
    </row>
    <row r="251" spans="3:3">
      <c r="C251">
        <v>4</v>
      </c>
    </row>
    <row r="252" spans="3:3">
      <c r="C252">
        <v>4</v>
      </c>
    </row>
    <row r="253" spans="3:3">
      <c r="C253">
        <v>4</v>
      </c>
    </row>
    <row r="254" spans="3:3">
      <c r="C254">
        <v>4</v>
      </c>
    </row>
    <row r="255" spans="3:3">
      <c r="C255">
        <v>4</v>
      </c>
    </row>
    <row r="256" spans="3:3">
      <c r="C256">
        <v>4</v>
      </c>
    </row>
    <row r="257" spans="3:3">
      <c r="C257">
        <v>4</v>
      </c>
    </row>
    <row r="258" spans="3:3">
      <c r="C258">
        <v>4</v>
      </c>
    </row>
    <row r="259" spans="3:3">
      <c r="C259">
        <v>4</v>
      </c>
    </row>
    <row r="260" spans="3:3">
      <c r="C260">
        <v>5</v>
      </c>
    </row>
    <row r="261" spans="3:3">
      <c r="C261">
        <v>5</v>
      </c>
    </row>
    <row r="262" spans="3:3">
      <c r="C262">
        <v>5</v>
      </c>
    </row>
    <row r="263" spans="3:3">
      <c r="C263">
        <v>5</v>
      </c>
    </row>
    <row r="264" spans="3:3">
      <c r="C264">
        <v>5</v>
      </c>
    </row>
    <row r="265" spans="3:3">
      <c r="C265">
        <v>5</v>
      </c>
    </row>
    <row r="266" spans="3:3">
      <c r="C266">
        <v>5</v>
      </c>
    </row>
    <row r="267" spans="3:3">
      <c r="C267">
        <v>5</v>
      </c>
    </row>
    <row r="268" spans="3:3">
      <c r="C268">
        <v>5</v>
      </c>
    </row>
    <row r="269" spans="3:3">
      <c r="C269">
        <v>5</v>
      </c>
    </row>
    <row r="270" spans="3:3">
      <c r="C270">
        <v>5</v>
      </c>
    </row>
    <row r="271" spans="3:3">
      <c r="C271">
        <v>5</v>
      </c>
    </row>
    <row r="272" spans="3:3">
      <c r="C272">
        <v>5</v>
      </c>
    </row>
    <row r="273" spans="1:6">
      <c r="C273">
        <v>5</v>
      </c>
    </row>
    <row r="274" spans="1:6">
      <c r="C274">
        <v>5</v>
      </c>
    </row>
    <row r="275" spans="1:6">
      <c r="C275">
        <v>5</v>
      </c>
    </row>
    <row r="276" spans="1:6">
      <c r="C276">
        <v>5</v>
      </c>
    </row>
    <row r="277" spans="1:6">
      <c r="C277">
        <v>5</v>
      </c>
    </row>
    <row r="278" spans="1:6">
      <c r="C278">
        <v>5</v>
      </c>
    </row>
    <row r="279" spans="1:6">
      <c r="C279">
        <v>5</v>
      </c>
    </row>
    <row r="280" spans="1:6">
      <c r="C280">
        <v>5</v>
      </c>
    </row>
    <row r="281" spans="1:6">
      <c r="C281">
        <v>5</v>
      </c>
    </row>
    <row r="282" spans="1:6">
      <c r="C282">
        <v>5</v>
      </c>
    </row>
    <row r="284" spans="1:6" ht="18.75">
      <c r="A284" s="40">
        <v>12</v>
      </c>
      <c r="C284" s="50" t="s">
        <v>258</v>
      </c>
    </row>
    <row r="285" spans="1:6">
      <c r="C285" s="50" t="s">
        <v>259</v>
      </c>
    </row>
    <row r="287" spans="1:6">
      <c r="C287">
        <v>28</v>
      </c>
      <c r="E287" s="51"/>
      <c r="F287" t="s">
        <v>60</v>
      </c>
    </row>
    <row r="288" spans="1:6">
      <c r="C288">
        <v>28</v>
      </c>
      <c r="E288" s="51"/>
    </row>
    <row r="289" spans="3:9" ht="15.75" thickBot="1">
      <c r="C289">
        <v>28</v>
      </c>
      <c r="E289" s="51"/>
    </row>
    <row r="290" spans="3:9">
      <c r="C290">
        <v>28</v>
      </c>
      <c r="E290" s="51"/>
      <c r="F290">
        <v>28</v>
      </c>
      <c r="H290" s="13" t="s">
        <v>47</v>
      </c>
      <c r="I290" s="13" t="s">
        <v>49</v>
      </c>
    </row>
    <row r="291" spans="3:9">
      <c r="C291">
        <v>29</v>
      </c>
      <c r="E291" s="51"/>
      <c r="F291">
        <v>29</v>
      </c>
      <c r="H291" s="10">
        <v>28</v>
      </c>
      <c r="I291" s="11">
        <v>4</v>
      </c>
    </row>
    <row r="292" spans="3:9">
      <c r="C292">
        <v>29</v>
      </c>
      <c r="E292" s="51"/>
      <c r="F292">
        <v>30</v>
      </c>
      <c r="H292" s="10">
        <v>29</v>
      </c>
      <c r="I292" s="11">
        <v>3</v>
      </c>
    </row>
    <row r="293" spans="3:9">
      <c r="C293">
        <v>29</v>
      </c>
      <c r="F293">
        <v>31</v>
      </c>
      <c r="H293" s="10">
        <v>30</v>
      </c>
      <c r="I293" s="11">
        <v>3</v>
      </c>
    </row>
    <row r="294" spans="3:9">
      <c r="C294">
        <v>30</v>
      </c>
      <c r="F294">
        <v>32</v>
      </c>
      <c r="H294" s="10">
        <v>31</v>
      </c>
      <c r="I294" s="11">
        <v>3</v>
      </c>
    </row>
    <row r="295" spans="3:9">
      <c r="C295">
        <v>30</v>
      </c>
      <c r="F295">
        <v>33</v>
      </c>
      <c r="H295" s="10">
        <v>32</v>
      </c>
      <c r="I295" s="11">
        <v>2</v>
      </c>
    </row>
    <row r="296" spans="3:9">
      <c r="C296">
        <v>30</v>
      </c>
      <c r="F296">
        <v>34</v>
      </c>
      <c r="H296" s="10">
        <v>33</v>
      </c>
      <c r="I296" s="11">
        <v>3</v>
      </c>
    </row>
    <row r="297" spans="3:9">
      <c r="C297">
        <v>31</v>
      </c>
      <c r="F297">
        <v>35</v>
      </c>
      <c r="H297" s="10">
        <v>34</v>
      </c>
      <c r="I297" s="11">
        <v>2</v>
      </c>
    </row>
    <row r="298" spans="3:9">
      <c r="C298">
        <v>31</v>
      </c>
      <c r="F298">
        <v>36</v>
      </c>
      <c r="H298" s="10">
        <v>35</v>
      </c>
      <c r="I298" s="11">
        <v>3</v>
      </c>
    </row>
    <row r="299" spans="3:9">
      <c r="C299">
        <v>31</v>
      </c>
      <c r="F299">
        <v>37</v>
      </c>
      <c r="H299" s="10">
        <v>36</v>
      </c>
      <c r="I299" s="11">
        <v>3</v>
      </c>
    </row>
    <row r="300" spans="3:9">
      <c r="C300">
        <v>32</v>
      </c>
      <c r="F300">
        <v>38</v>
      </c>
      <c r="H300" s="10">
        <v>37</v>
      </c>
      <c r="I300" s="11">
        <v>3</v>
      </c>
    </row>
    <row r="301" spans="3:9">
      <c r="C301">
        <v>32</v>
      </c>
      <c r="F301">
        <v>39</v>
      </c>
      <c r="H301" s="10">
        <v>38</v>
      </c>
      <c r="I301" s="11">
        <v>3</v>
      </c>
    </row>
    <row r="302" spans="3:9">
      <c r="C302">
        <v>33</v>
      </c>
      <c r="F302">
        <v>40</v>
      </c>
      <c r="H302" s="10">
        <v>39</v>
      </c>
      <c r="I302" s="11">
        <v>4</v>
      </c>
    </row>
    <row r="303" spans="3:9">
      <c r="C303">
        <v>33</v>
      </c>
      <c r="F303">
        <v>41</v>
      </c>
      <c r="H303" s="10">
        <v>40</v>
      </c>
      <c r="I303" s="11">
        <v>2</v>
      </c>
    </row>
    <row r="304" spans="3:9">
      <c r="C304">
        <v>33</v>
      </c>
      <c r="F304">
        <v>42</v>
      </c>
      <c r="H304" s="10">
        <v>41</v>
      </c>
      <c r="I304" s="11">
        <v>2</v>
      </c>
    </row>
    <row r="305" spans="3:12">
      <c r="C305">
        <v>34</v>
      </c>
      <c r="F305">
        <v>43</v>
      </c>
      <c r="H305" s="10">
        <v>42</v>
      </c>
      <c r="I305" s="11">
        <v>3</v>
      </c>
    </row>
    <row r="306" spans="3:12">
      <c r="C306">
        <v>34</v>
      </c>
      <c r="F306">
        <v>45</v>
      </c>
      <c r="H306" s="10">
        <v>43</v>
      </c>
      <c r="I306" s="11">
        <v>3</v>
      </c>
      <c r="K306" s="14" t="s">
        <v>43</v>
      </c>
      <c r="L306">
        <f>AVERAGE(C287:C336)</f>
        <v>36.14</v>
      </c>
    </row>
    <row r="307" spans="3:12">
      <c r="C307">
        <v>35</v>
      </c>
      <c r="F307">
        <v>46</v>
      </c>
      <c r="H307" s="10">
        <v>45</v>
      </c>
      <c r="I307" s="11">
        <v>2</v>
      </c>
    </row>
    <row r="308" spans="3:12">
      <c r="C308">
        <v>35</v>
      </c>
      <c r="H308" s="10">
        <v>46</v>
      </c>
      <c r="I308" s="11">
        <v>1</v>
      </c>
    </row>
    <row r="309" spans="3:12" ht="15.75" thickBot="1">
      <c r="C309">
        <v>35</v>
      </c>
      <c r="H309" s="12" t="s">
        <v>48</v>
      </c>
      <c r="I309" s="12">
        <v>1</v>
      </c>
    </row>
    <row r="310" spans="3:12">
      <c r="C310">
        <v>36</v>
      </c>
    </row>
    <row r="311" spans="3:12">
      <c r="C311">
        <v>36</v>
      </c>
    </row>
    <row r="312" spans="3:12">
      <c r="C312">
        <v>36</v>
      </c>
    </row>
    <row r="313" spans="3:12">
      <c r="C313">
        <v>37</v>
      </c>
    </row>
    <row r="314" spans="3:12">
      <c r="C314">
        <v>37</v>
      </c>
    </row>
    <row r="315" spans="3:12">
      <c r="C315">
        <v>37</v>
      </c>
    </row>
    <row r="316" spans="3:12">
      <c r="C316">
        <v>38</v>
      </c>
    </row>
    <row r="317" spans="3:12">
      <c r="C317">
        <v>38</v>
      </c>
    </row>
    <row r="318" spans="3:12">
      <c r="C318">
        <v>38</v>
      </c>
    </row>
    <row r="319" spans="3:12">
      <c r="C319">
        <v>39</v>
      </c>
    </row>
    <row r="320" spans="3:12">
      <c r="C320">
        <v>39</v>
      </c>
    </row>
    <row r="321" spans="3:3">
      <c r="C321">
        <v>39</v>
      </c>
    </row>
    <row r="322" spans="3:3">
      <c r="C322">
        <v>39</v>
      </c>
    </row>
    <row r="323" spans="3:3">
      <c r="C323">
        <v>40</v>
      </c>
    </row>
    <row r="324" spans="3:3">
      <c r="C324">
        <v>40</v>
      </c>
    </row>
    <row r="325" spans="3:3">
      <c r="C325">
        <v>41</v>
      </c>
    </row>
    <row r="326" spans="3:3">
      <c r="C326">
        <v>41</v>
      </c>
    </row>
    <row r="327" spans="3:3">
      <c r="C327">
        <v>42</v>
      </c>
    </row>
    <row r="328" spans="3:3">
      <c r="C328">
        <v>42</v>
      </c>
    </row>
    <row r="329" spans="3:3">
      <c r="C329">
        <v>42</v>
      </c>
    </row>
    <row r="330" spans="3:3">
      <c r="C330">
        <v>43</v>
      </c>
    </row>
    <row r="331" spans="3:3">
      <c r="C331">
        <v>43</v>
      </c>
    </row>
    <row r="332" spans="3:3">
      <c r="C332">
        <v>43</v>
      </c>
    </row>
    <row r="333" spans="3:3">
      <c r="C333">
        <v>45</v>
      </c>
    </row>
    <row r="334" spans="3:3">
      <c r="C334">
        <v>45</v>
      </c>
    </row>
    <row r="335" spans="3:3">
      <c r="C335">
        <v>46</v>
      </c>
    </row>
    <row r="336" spans="3:3">
      <c r="C336">
        <v>47</v>
      </c>
    </row>
    <row r="338" spans="1:10" ht="18.75">
      <c r="A338" s="40">
        <v>13</v>
      </c>
      <c r="C338" s="50" t="s">
        <v>260</v>
      </c>
    </row>
    <row r="339" spans="1:10">
      <c r="C339" s="50" t="s">
        <v>261</v>
      </c>
    </row>
    <row r="340" spans="1:10">
      <c r="D340" s="51"/>
      <c r="E340" s="51"/>
    </row>
    <row r="341" spans="1:10">
      <c r="C341">
        <v>118</v>
      </c>
      <c r="E341" s="51"/>
      <c r="F341" s="14" t="s">
        <v>262</v>
      </c>
    </row>
    <row r="342" spans="1:10">
      <c r="C342">
        <v>119</v>
      </c>
      <c r="E342" s="51"/>
    </row>
    <row r="343" spans="1:10">
      <c r="C343">
        <v>119</v>
      </c>
      <c r="E343" s="51"/>
      <c r="G343">
        <v>118</v>
      </c>
    </row>
    <row r="344" spans="1:10" ht="15.75" thickBot="1">
      <c r="C344">
        <v>119</v>
      </c>
      <c r="E344" s="51" t="s">
        <v>5</v>
      </c>
      <c r="F344">
        <f>MEDIAN(C341:C440)</f>
        <v>130.5</v>
      </c>
      <c r="G344">
        <v>119</v>
      </c>
    </row>
    <row r="345" spans="1:10">
      <c r="C345">
        <v>119</v>
      </c>
      <c r="E345" s="51"/>
      <c r="G345">
        <v>120</v>
      </c>
      <c r="I345" s="13" t="s">
        <v>47</v>
      </c>
      <c r="J345" s="13" t="s">
        <v>49</v>
      </c>
    </row>
    <row r="346" spans="1:10">
      <c r="C346">
        <v>120</v>
      </c>
      <c r="E346" s="51"/>
      <c r="G346">
        <v>122</v>
      </c>
      <c r="I346" s="10">
        <v>118</v>
      </c>
      <c r="J346" s="11">
        <v>1</v>
      </c>
    </row>
    <row r="347" spans="1:10">
      <c r="C347">
        <v>122</v>
      </c>
      <c r="E347" s="51"/>
      <c r="G347">
        <v>123</v>
      </c>
      <c r="I347" s="10">
        <v>119</v>
      </c>
      <c r="J347" s="11">
        <v>4</v>
      </c>
    </row>
    <row r="348" spans="1:10">
      <c r="C348">
        <v>122</v>
      </c>
      <c r="E348" s="51"/>
      <c r="G348">
        <v>124</v>
      </c>
      <c r="I348" s="10">
        <v>120</v>
      </c>
      <c r="J348" s="11">
        <v>1</v>
      </c>
    </row>
    <row r="349" spans="1:10">
      <c r="C349">
        <v>122</v>
      </c>
      <c r="E349" s="51"/>
      <c r="G349">
        <v>125</v>
      </c>
      <c r="I349" s="10">
        <v>122</v>
      </c>
      <c r="J349" s="11">
        <v>5</v>
      </c>
    </row>
    <row r="350" spans="1:10">
      <c r="C350">
        <v>122</v>
      </c>
      <c r="G350">
        <v>126</v>
      </c>
      <c r="I350" s="10">
        <v>123</v>
      </c>
      <c r="J350" s="11">
        <v>1</v>
      </c>
    </row>
    <row r="351" spans="1:10">
      <c r="C351">
        <v>122</v>
      </c>
      <c r="G351">
        <v>127</v>
      </c>
      <c r="I351" s="10">
        <v>124</v>
      </c>
      <c r="J351" s="11">
        <v>4</v>
      </c>
    </row>
    <row r="352" spans="1:10">
      <c r="C352">
        <v>123</v>
      </c>
      <c r="G352">
        <v>128</v>
      </c>
      <c r="I352" s="10">
        <v>125</v>
      </c>
      <c r="J352" s="11">
        <v>10</v>
      </c>
    </row>
    <row r="353" spans="3:10">
      <c r="C353">
        <v>124</v>
      </c>
      <c r="G353">
        <v>129</v>
      </c>
      <c r="I353" s="10">
        <v>126</v>
      </c>
      <c r="J353" s="11">
        <v>5</v>
      </c>
    </row>
    <row r="354" spans="3:10">
      <c r="C354">
        <v>124</v>
      </c>
      <c r="G354">
        <v>130</v>
      </c>
      <c r="I354" s="10">
        <v>127</v>
      </c>
      <c r="J354" s="11">
        <v>4</v>
      </c>
    </row>
    <row r="355" spans="3:10">
      <c r="C355">
        <v>124</v>
      </c>
      <c r="G355">
        <v>131</v>
      </c>
      <c r="I355" s="10">
        <v>128</v>
      </c>
      <c r="J355" s="11">
        <v>5</v>
      </c>
    </row>
    <row r="356" spans="3:10">
      <c r="C356">
        <v>124</v>
      </c>
      <c r="G356">
        <v>132</v>
      </c>
      <c r="I356" s="10">
        <v>129</v>
      </c>
      <c r="J356" s="11">
        <v>1</v>
      </c>
    </row>
    <row r="357" spans="3:10">
      <c r="C357">
        <v>125</v>
      </c>
      <c r="G357">
        <v>133</v>
      </c>
      <c r="I357" s="10">
        <v>130</v>
      </c>
      <c r="J357" s="11">
        <v>9</v>
      </c>
    </row>
    <row r="358" spans="3:10">
      <c r="C358">
        <v>125</v>
      </c>
      <c r="G358">
        <v>134</v>
      </c>
      <c r="I358" s="10">
        <v>131</v>
      </c>
      <c r="J358" s="11">
        <v>4</v>
      </c>
    </row>
    <row r="359" spans="3:10">
      <c r="C359">
        <v>125</v>
      </c>
      <c r="G359">
        <v>135</v>
      </c>
      <c r="I359" s="10">
        <v>132</v>
      </c>
      <c r="J359" s="11">
        <v>7</v>
      </c>
    </row>
    <row r="360" spans="3:10">
      <c r="C360">
        <v>125</v>
      </c>
      <c r="G360">
        <v>136</v>
      </c>
      <c r="I360" s="10">
        <v>133</v>
      </c>
      <c r="J360" s="11">
        <v>8</v>
      </c>
    </row>
    <row r="361" spans="3:10">
      <c r="C361">
        <v>125</v>
      </c>
      <c r="G361">
        <v>137</v>
      </c>
      <c r="I361" s="10">
        <v>134</v>
      </c>
      <c r="J361" s="11">
        <v>4</v>
      </c>
    </row>
    <row r="362" spans="3:10">
      <c r="C362">
        <v>125</v>
      </c>
      <c r="G362">
        <v>138</v>
      </c>
      <c r="I362" s="10">
        <v>135</v>
      </c>
      <c r="J362" s="11">
        <v>5</v>
      </c>
    </row>
    <row r="363" spans="3:10">
      <c r="C363">
        <v>125</v>
      </c>
      <c r="G363">
        <v>140</v>
      </c>
      <c r="I363" s="10">
        <v>136</v>
      </c>
      <c r="J363" s="11">
        <v>9</v>
      </c>
    </row>
    <row r="364" spans="3:10">
      <c r="C364">
        <v>125</v>
      </c>
      <c r="G364">
        <v>145</v>
      </c>
      <c r="I364" s="10">
        <v>137</v>
      </c>
      <c r="J364" s="11">
        <v>1</v>
      </c>
    </row>
    <row r="365" spans="3:10">
      <c r="C365">
        <v>125</v>
      </c>
      <c r="G365">
        <v>148</v>
      </c>
      <c r="I365" s="10">
        <v>138</v>
      </c>
      <c r="J365" s="11">
        <v>1</v>
      </c>
    </row>
    <row r="366" spans="3:10">
      <c r="C366">
        <v>125</v>
      </c>
      <c r="I366" s="10">
        <v>140</v>
      </c>
      <c r="J366" s="11">
        <v>4</v>
      </c>
    </row>
    <row r="367" spans="3:10">
      <c r="C367">
        <v>126</v>
      </c>
      <c r="I367" s="10">
        <v>145</v>
      </c>
      <c r="J367" s="11">
        <v>6</v>
      </c>
    </row>
    <row r="368" spans="3:10">
      <c r="C368">
        <v>126</v>
      </c>
      <c r="I368" s="10">
        <v>148</v>
      </c>
      <c r="J368" s="11">
        <v>1</v>
      </c>
    </row>
    <row r="369" spans="3:10" ht="15.75" thickBot="1">
      <c r="C369">
        <v>126</v>
      </c>
      <c r="I369" s="12" t="s">
        <v>48</v>
      </c>
      <c r="J369" s="12">
        <v>0</v>
      </c>
    </row>
    <row r="370" spans="3:10">
      <c r="C370">
        <v>126</v>
      </c>
    </row>
    <row r="371" spans="3:10">
      <c r="C371">
        <v>126</v>
      </c>
    </row>
    <row r="372" spans="3:10">
      <c r="C372">
        <v>127</v>
      </c>
    </row>
    <row r="373" spans="3:10">
      <c r="C373">
        <v>127</v>
      </c>
    </row>
    <row r="374" spans="3:10">
      <c r="C374">
        <v>127</v>
      </c>
    </row>
    <row r="375" spans="3:10">
      <c r="C375">
        <v>127</v>
      </c>
    </row>
    <row r="376" spans="3:10">
      <c r="C376">
        <v>128</v>
      </c>
    </row>
    <row r="377" spans="3:10">
      <c r="C377">
        <v>128</v>
      </c>
    </row>
    <row r="378" spans="3:10">
      <c r="C378">
        <v>128</v>
      </c>
    </row>
    <row r="379" spans="3:10">
      <c r="C379">
        <v>128</v>
      </c>
    </row>
    <row r="380" spans="3:10">
      <c r="C380">
        <v>128</v>
      </c>
    </row>
    <row r="381" spans="3:10">
      <c r="C381">
        <v>129</v>
      </c>
    </row>
    <row r="382" spans="3:10">
      <c r="C382">
        <v>130</v>
      </c>
    </row>
    <row r="383" spans="3:10">
      <c r="C383">
        <v>130</v>
      </c>
    </row>
    <row r="384" spans="3:10">
      <c r="C384">
        <v>130</v>
      </c>
    </row>
    <row r="385" spans="3:3">
      <c r="C385">
        <v>130</v>
      </c>
    </row>
    <row r="386" spans="3:3">
      <c r="C386">
        <v>130</v>
      </c>
    </row>
    <row r="387" spans="3:3">
      <c r="C387">
        <v>130</v>
      </c>
    </row>
    <row r="388" spans="3:3">
      <c r="C388">
        <v>130</v>
      </c>
    </row>
    <row r="389" spans="3:3">
      <c r="C389">
        <v>130</v>
      </c>
    </row>
    <row r="390" spans="3:3">
      <c r="C390">
        <v>130</v>
      </c>
    </row>
    <row r="391" spans="3:3">
      <c r="C391">
        <v>131</v>
      </c>
    </row>
    <row r="392" spans="3:3">
      <c r="C392">
        <v>131</v>
      </c>
    </row>
    <row r="393" spans="3:3">
      <c r="C393">
        <v>131</v>
      </c>
    </row>
    <row r="394" spans="3:3">
      <c r="C394">
        <v>131</v>
      </c>
    </row>
    <row r="395" spans="3:3">
      <c r="C395">
        <v>132</v>
      </c>
    </row>
    <row r="396" spans="3:3">
      <c r="C396">
        <v>132</v>
      </c>
    </row>
    <row r="397" spans="3:3">
      <c r="C397">
        <v>132</v>
      </c>
    </row>
    <row r="398" spans="3:3">
      <c r="C398">
        <v>132</v>
      </c>
    </row>
    <row r="399" spans="3:3">
      <c r="C399">
        <v>132</v>
      </c>
    </row>
    <row r="400" spans="3:3">
      <c r="C400">
        <v>132</v>
      </c>
    </row>
    <row r="401" spans="3:3">
      <c r="C401">
        <v>132</v>
      </c>
    </row>
    <row r="402" spans="3:3">
      <c r="C402">
        <v>133</v>
      </c>
    </row>
    <row r="403" spans="3:3">
      <c r="C403">
        <v>133</v>
      </c>
    </row>
    <row r="404" spans="3:3">
      <c r="C404">
        <v>133</v>
      </c>
    </row>
    <row r="405" spans="3:3">
      <c r="C405">
        <v>133</v>
      </c>
    </row>
    <row r="406" spans="3:3">
      <c r="C406">
        <v>133</v>
      </c>
    </row>
    <row r="407" spans="3:3">
      <c r="C407">
        <v>133</v>
      </c>
    </row>
    <row r="408" spans="3:3">
      <c r="C408">
        <v>133</v>
      </c>
    </row>
    <row r="409" spans="3:3">
      <c r="C409">
        <v>133</v>
      </c>
    </row>
    <row r="410" spans="3:3">
      <c r="C410">
        <v>134</v>
      </c>
    </row>
    <row r="411" spans="3:3">
      <c r="C411">
        <v>134</v>
      </c>
    </row>
    <row r="412" spans="3:3">
      <c r="C412">
        <v>134</v>
      </c>
    </row>
    <row r="413" spans="3:3">
      <c r="C413">
        <v>134</v>
      </c>
    </row>
    <row r="414" spans="3:3">
      <c r="C414">
        <v>135</v>
      </c>
    </row>
    <row r="415" spans="3:3">
      <c r="C415">
        <v>135</v>
      </c>
    </row>
    <row r="416" spans="3:3">
      <c r="C416">
        <v>135</v>
      </c>
    </row>
    <row r="417" spans="3:3">
      <c r="C417">
        <v>135</v>
      </c>
    </row>
    <row r="418" spans="3:3">
      <c r="C418">
        <v>135</v>
      </c>
    </row>
    <row r="419" spans="3:3">
      <c r="C419">
        <v>136</v>
      </c>
    </row>
    <row r="420" spans="3:3">
      <c r="C420">
        <v>136</v>
      </c>
    </row>
    <row r="421" spans="3:3">
      <c r="C421">
        <v>136</v>
      </c>
    </row>
    <row r="422" spans="3:3">
      <c r="C422">
        <v>136</v>
      </c>
    </row>
    <row r="423" spans="3:3">
      <c r="C423">
        <v>136</v>
      </c>
    </row>
    <row r="424" spans="3:3">
      <c r="C424">
        <v>136</v>
      </c>
    </row>
    <row r="425" spans="3:3">
      <c r="C425">
        <v>136</v>
      </c>
    </row>
    <row r="426" spans="3:3">
      <c r="C426">
        <v>136</v>
      </c>
    </row>
    <row r="427" spans="3:3">
      <c r="C427">
        <v>136</v>
      </c>
    </row>
    <row r="428" spans="3:3">
      <c r="C428">
        <v>137</v>
      </c>
    </row>
    <row r="429" spans="3:3">
      <c r="C429">
        <v>138</v>
      </c>
    </row>
    <row r="430" spans="3:3">
      <c r="C430">
        <v>140</v>
      </c>
    </row>
    <row r="431" spans="3:3">
      <c r="C431">
        <v>140</v>
      </c>
    </row>
    <row r="432" spans="3:3">
      <c r="C432">
        <v>140</v>
      </c>
    </row>
    <row r="433" spans="1:5">
      <c r="C433">
        <v>140</v>
      </c>
    </row>
    <row r="434" spans="1:5">
      <c r="C434">
        <v>141</v>
      </c>
    </row>
    <row r="435" spans="1:5">
      <c r="C435">
        <v>141</v>
      </c>
    </row>
    <row r="436" spans="1:5">
      <c r="C436">
        <v>141</v>
      </c>
    </row>
    <row r="437" spans="1:5">
      <c r="C437">
        <v>141</v>
      </c>
    </row>
    <row r="438" spans="1:5">
      <c r="C438">
        <v>141</v>
      </c>
    </row>
    <row r="439" spans="1:5">
      <c r="C439">
        <v>145</v>
      </c>
    </row>
    <row r="440" spans="1:5">
      <c r="C440">
        <v>148</v>
      </c>
    </row>
    <row r="442" spans="1:5" ht="18.75">
      <c r="A442" s="40">
        <v>14</v>
      </c>
      <c r="C442" s="50" t="s">
        <v>263</v>
      </c>
    </row>
    <row r="443" spans="1:5">
      <c r="C443" s="50" t="s">
        <v>264</v>
      </c>
    </row>
    <row r="445" spans="1:5">
      <c r="C445" s="27" t="s">
        <v>85</v>
      </c>
      <c r="D445" s="27" t="s">
        <v>86</v>
      </c>
      <c r="E445" s="27" t="s">
        <v>87</v>
      </c>
    </row>
    <row r="446" spans="1:5">
      <c r="C446" s="53">
        <v>45</v>
      </c>
      <c r="D446" s="54">
        <v>32</v>
      </c>
      <c r="E446" s="55">
        <v>40</v>
      </c>
    </row>
    <row r="447" spans="1:5">
      <c r="C447" s="56">
        <v>35</v>
      </c>
      <c r="D447" s="20">
        <v>28</v>
      </c>
      <c r="E447" s="57">
        <v>39</v>
      </c>
    </row>
    <row r="448" spans="1:5">
      <c r="C448" s="56">
        <v>40</v>
      </c>
      <c r="D448" s="20">
        <v>30</v>
      </c>
      <c r="E448" s="57">
        <v>42</v>
      </c>
    </row>
    <row r="449" spans="3:7">
      <c r="C449" s="56">
        <v>38</v>
      </c>
      <c r="D449" s="20">
        <v>34</v>
      </c>
      <c r="E449" s="57">
        <v>41</v>
      </c>
    </row>
    <row r="450" spans="3:7">
      <c r="C450" s="56">
        <v>42</v>
      </c>
      <c r="D450" s="20">
        <v>33</v>
      </c>
      <c r="E450" s="57">
        <v>38</v>
      </c>
    </row>
    <row r="451" spans="3:7">
      <c r="C451" s="56">
        <v>37</v>
      </c>
      <c r="D451" s="20">
        <v>35</v>
      </c>
      <c r="E451" s="57">
        <v>43</v>
      </c>
    </row>
    <row r="452" spans="3:7">
      <c r="C452" s="56">
        <v>39</v>
      </c>
      <c r="D452" s="20">
        <v>31</v>
      </c>
      <c r="E452" s="57">
        <v>45</v>
      </c>
    </row>
    <row r="453" spans="3:7">
      <c r="C453" s="56">
        <v>43</v>
      </c>
      <c r="D453" s="20">
        <v>29</v>
      </c>
      <c r="E453" s="57">
        <v>44</v>
      </c>
    </row>
    <row r="454" spans="3:7">
      <c r="C454" s="56">
        <v>44</v>
      </c>
      <c r="D454" s="20">
        <v>36</v>
      </c>
      <c r="E454" s="57">
        <v>41</v>
      </c>
    </row>
    <row r="455" spans="3:7">
      <c r="C455" s="58">
        <v>41</v>
      </c>
      <c r="D455" s="59">
        <v>37</v>
      </c>
      <c r="E455" s="60">
        <v>37</v>
      </c>
    </row>
    <row r="461" spans="3:7">
      <c r="F461">
        <f>AVERAGE(C446:E455)</f>
        <v>37.966666666666669</v>
      </c>
      <c r="G461" s="51" t="s">
        <v>265</v>
      </c>
    </row>
    <row r="462" spans="3:7">
      <c r="G462" s="51"/>
    </row>
  </sheetData>
  <sortState ref="I346:I368">
    <sortCondition ref="I34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0"/>
  <sheetViews>
    <sheetView topLeftCell="A469" zoomScaleNormal="100" workbookViewId="0">
      <selection activeCell="B491" sqref="B491"/>
    </sheetView>
  </sheetViews>
  <sheetFormatPr defaultRowHeight="15"/>
  <sheetData>
    <row r="2" spans="1:9" ht="16.5">
      <c r="I2" s="22" t="s">
        <v>88</v>
      </c>
    </row>
    <row r="5" spans="1:9" ht="18.75">
      <c r="A5" s="31" t="s">
        <v>0</v>
      </c>
    </row>
    <row r="7" spans="1:9">
      <c r="C7" s="2" t="s">
        <v>46</v>
      </c>
    </row>
    <row r="8" spans="1:9">
      <c r="C8" s="2" t="s">
        <v>89</v>
      </c>
    </row>
    <row r="10" spans="1:9">
      <c r="B10">
        <v>-2.5</v>
      </c>
      <c r="H10" s="2"/>
    </row>
    <row r="11" spans="1:9">
      <c r="B11">
        <v>1.3</v>
      </c>
      <c r="H11" s="2"/>
    </row>
    <row r="12" spans="1:9">
      <c r="B12">
        <v>-0.8</v>
      </c>
      <c r="E12" t="s">
        <v>90</v>
      </c>
      <c r="F12">
        <f>SKEW(B10:B59)</f>
        <v>5.4546017084340551E-2</v>
      </c>
      <c r="H12" s="2"/>
    </row>
    <row r="13" spans="1:9">
      <c r="B13">
        <v>-1.9</v>
      </c>
      <c r="E13" t="s">
        <v>91</v>
      </c>
      <c r="F13">
        <f>KURT(B10:B59)</f>
        <v>-1.3042496425917365</v>
      </c>
      <c r="H13" s="2"/>
    </row>
    <row r="14" spans="1:9">
      <c r="B14">
        <v>2.1</v>
      </c>
    </row>
    <row r="15" spans="1:9">
      <c r="B15">
        <v>0.5</v>
      </c>
    </row>
    <row r="16" spans="1:9">
      <c r="B16">
        <v>-1.2</v>
      </c>
    </row>
    <row r="17" spans="2:11">
      <c r="B17">
        <v>1.8</v>
      </c>
    </row>
    <row r="18" spans="2:11">
      <c r="B18">
        <v>-0.5</v>
      </c>
    </row>
    <row r="19" spans="2:11" ht="16.5">
      <c r="B19">
        <v>2.2999999999999998</v>
      </c>
      <c r="K19" s="22"/>
    </row>
    <row r="20" spans="2:11">
      <c r="B20">
        <v>-0.7</v>
      </c>
    </row>
    <row r="21" spans="2:11">
      <c r="B21">
        <v>1.2</v>
      </c>
    </row>
    <row r="22" spans="2:11">
      <c r="B22">
        <v>-1.5</v>
      </c>
    </row>
    <row r="23" spans="2:11">
      <c r="B23">
        <v>-0.3</v>
      </c>
    </row>
    <row r="24" spans="2:11">
      <c r="B24">
        <v>2.6</v>
      </c>
    </row>
    <row r="25" spans="2:11">
      <c r="B25">
        <v>1.1000000000000001</v>
      </c>
    </row>
    <row r="26" spans="2:11">
      <c r="B26">
        <v>-1.7</v>
      </c>
    </row>
    <row r="27" spans="2:11">
      <c r="B27">
        <v>0.9</v>
      </c>
    </row>
    <row r="28" spans="2:11">
      <c r="B28">
        <v>-1.4</v>
      </c>
    </row>
    <row r="29" spans="2:11">
      <c r="B29">
        <v>0.3</v>
      </c>
    </row>
    <row r="30" spans="2:11">
      <c r="B30">
        <v>1.9</v>
      </c>
    </row>
    <row r="31" spans="2:11">
      <c r="B31">
        <v>-1.1000000000000001</v>
      </c>
    </row>
    <row r="32" spans="2:11">
      <c r="B32">
        <v>-0.4</v>
      </c>
    </row>
    <row r="33" spans="2:2">
      <c r="B33">
        <v>2.2000000000000002</v>
      </c>
    </row>
    <row r="34" spans="2:2">
      <c r="B34">
        <v>-0.9</v>
      </c>
    </row>
    <row r="35" spans="2:2">
      <c r="B35">
        <v>1.6</v>
      </c>
    </row>
    <row r="36" spans="2:2">
      <c r="B36">
        <v>-0.6</v>
      </c>
    </row>
    <row r="37" spans="2:2">
      <c r="B37">
        <v>-1.3</v>
      </c>
    </row>
    <row r="38" spans="2:2">
      <c r="B38">
        <v>2.4</v>
      </c>
    </row>
    <row r="39" spans="2:2">
      <c r="B39">
        <v>0.7</v>
      </c>
    </row>
    <row r="40" spans="2:2">
      <c r="B40">
        <v>-1.8</v>
      </c>
    </row>
    <row r="41" spans="2:2">
      <c r="B41">
        <v>1.5</v>
      </c>
    </row>
    <row r="42" spans="2:2">
      <c r="B42">
        <v>-0.2</v>
      </c>
    </row>
    <row r="43" spans="2:2">
      <c r="B43">
        <v>-2.1</v>
      </c>
    </row>
    <row r="44" spans="2:2">
      <c r="B44">
        <v>2.8</v>
      </c>
    </row>
    <row r="45" spans="2:2">
      <c r="B45">
        <v>0.8</v>
      </c>
    </row>
    <row r="46" spans="2:2">
      <c r="B46">
        <v>-1.6</v>
      </c>
    </row>
    <row r="47" spans="2:2">
      <c r="B47">
        <v>1.4</v>
      </c>
    </row>
    <row r="48" spans="2:2">
      <c r="B48">
        <v>-0.1</v>
      </c>
    </row>
    <row r="49" spans="1:10">
      <c r="B49">
        <v>2.5</v>
      </c>
    </row>
    <row r="50" spans="1:10">
      <c r="B50">
        <v>-1</v>
      </c>
    </row>
    <row r="51" spans="1:10">
      <c r="B51">
        <v>1.7</v>
      </c>
    </row>
    <row r="52" spans="1:10">
      <c r="B52">
        <v>-0.9</v>
      </c>
    </row>
    <row r="53" spans="1:10">
      <c r="B53">
        <v>-2</v>
      </c>
      <c r="J53" s="51" t="s">
        <v>267</v>
      </c>
    </row>
    <row r="54" spans="1:10">
      <c r="B54">
        <v>2.7</v>
      </c>
      <c r="J54" s="51" t="s">
        <v>266</v>
      </c>
    </row>
    <row r="55" spans="1:10">
      <c r="B55">
        <v>0.6</v>
      </c>
    </row>
    <row r="56" spans="1:10">
      <c r="B56">
        <v>-1.4</v>
      </c>
    </row>
    <row r="57" spans="1:10">
      <c r="B57">
        <v>1.1000000000000001</v>
      </c>
    </row>
    <row r="58" spans="1:10">
      <c r="B58">
        <v>-0.3</v>
      </c>
    </row>
    <row r="59" spans="1:10">
      <c r="B59">
        <v>2</v>
      </c>
    </row>
    <row r="60" spans="1:10">
      <c r="E60" s="51" t="s">
        <v>268</v>
      </c>
    </row>
    <row r="63" spans="1:10" ht="18.75">
      <c r="A63" s="31" t="s">
        <v>7</v>
      </c>
    </row>
    <row r="64" spans="1:10">
      <c r="C64" s="2" t="s">
        <v>46</v>
      </c>
    </row>
    <row r="65" spans="2:11">
      <c r="C65" s="2" t="s">
        <v>92</v>
      </c>
    </row>
    <row r="67" spans="2:11">
      <c r="B67">
        <v>2.5</v>
      </c>
    </row>
    <row r="68" spans="2:11">
      <c r="B68">
        <v>4.8</v>
      </c>
      <c r="D68" t="s">
        <v>90</v>
      </c>
      <c r="E68">
        <f>SKEW(B67:B162)</f>
        <v>0.25378551725717707</v>
      </c>
      <c r="K68" s="2"/>
    </row>
    <row r="69" spans="2:11">
      <c r="B69">
        <v>3.2</v>
      </c>
      <c r="D69" t="s">
        <v>91</v>
      </c>
      <c r="E69">
        <f>KURT(B67:B162)</f>
        <v>-0.91811998833430941</v>
      </c>
      <c r="K69" s="5"/>
    </row>
    <row r="70" spans="2:11">
      <c r="B70">
        <v>2.1</v>
      </c>
      <c r="D70" s="2"/>
      <c r="K70" s="5"/>
    </row>
    <row r="71" spans="2:11">
      <c r="B71">
        <v>4.5</v>
      </c>
      <c r="D71" s="2"/>
      <c r="K71" s="2"/>
    </row>
    <row r="72" spans="2:11">
      <c r="B72">
        <v>2.9</v>
      </c>
      <c r="D72" s="2"/>
      <c r="K72" s="2"/>
    </row>
    <row r="73" spans="2:11">
      <c r="B73">
        <v>2.2999999999999998</v>
      </c>
      <c r="D73" s="2"/>
      <c r="K73" s="2"/>
    </row>
    <row r="74" spans="2:11">
      <c r="B74">
        <v>3.1</v>
      </c>
      <c r="D74" s="2"/>
      <c r="K74" s="2"/>
    </row>
    <row r="75" spans="2:11">
      <c r="B75">
        <v>4.2</v>
      </c>
      <c r="D75" s="2"/>
      <c r="K75" s="5"/>
    </row>
    <row r="76" spans="2:11">
      <c r="B76">
        <v>3.9</v>
      </c>
      <c r="K76" s="5"/>
    </row>
    <row r="77" spans="2:11">
      <c r="B77">
        <v>2.8</v>
      </c>
      <c r="K77" s="5"/>
    </row>
    <row r="78" spans="2:11">
      <c r="B78">
        <v>4.0999999999999996</v>
      </c>
      <c r="K78" s="2"/>
    </row>
    <row r="79" spans="2:11">
      <c r="B79">
        <v>2.6</v>
      </c>
    </row>
    <row r="80" spans="2:11">
      <c r="B80">
        <v>2.4</v>
      </c>
    </row>
    <row r="81" spans="2:2">
      <c r="B81">
        <v>4.7</v>
      </c>
    </row>
    <row r="82" spans="2:2">
      <c r="B82">
        <v>3.3</v>
      </c>
    </row>
    <row r="83" spans="2:2">
      <c r="B83">
        <v>2.7</v>
      </c>
    </row>
    <row r="84" spans="2:2">
      <c r="B84">
        <v>3</v>
      </c>
    </row>
    <row r="85" spans="2:2">
      <c r="B85">
        <v>4.3</v>
      </c>
    </row>
    <row r="86" spans="2:2">
      <c r="B86">
        <v>3.7</v>
      </c>
    </row>
    <row r="87" spans="2:2">
      <c r="B87">
        <v>2.2000000000000002</v>
      </c>
    </row>
    <row r="88" spans="2:2">
      <c r="B88">
        <v>3.6</v>
      </c>
    </row>
    <row r="89" spans="2:2">
      <c r="B89">
        <v>4</v>
      </c>
    </row>
    <row r="90" spans="2:2">
      <c r="B90">
        <v>2.7</v>
      </c>
    </row>
    <row r="91" spans="2:2">
      <c r="B91">
        <v>3.8</v>
      </c>
    </row>
    <row r="92" spans="2:2">
      <c r="B92">
        <v>3.5</v>
      </c>
    </row>
    <row r="93" spans="2:2">
      <c r="B93">
        <v>3.2</v>
      </c>
    </row>
    <row r="94" spans="2:2">
      <c r="B94">
        <v>4.4000000000000004</v>
      </c>
    </row>
    <row r="95" spans="2:2">
      <c r="B95">
        <v>2</v>
      </c>
    </row>
    <row r="96" spans="2:2">
      <c r="B96">
        <v>3.4</v>
      </c>
    </row>
    <row r="97" spans="2:2">
      <c r="B97">
        <v>3.1</v>
      </c>
    </row>
    <row r="98" spans="2:2">
      <c r="B98">
        <v>2.9</v>
      </c>
    </row>
    <row r="99" spans="2:2">
      <c r="B99">
        <v>4.5999999999999996</v>
      </c>
    </row>
    <row r="100" spans="2:2">
      <c r="B100">
        <v>3.3</v>
      </c>
    </row>
    <row r="101" spans="2:2">
      <c r="B101">
        <v>2.5</v>
      </c>
    </row>
    <row r="102" spans="2:2">
      <c r="B102">
        <v>4.9000000000000004</v>
      </c>
    </row>
    <row r="103" spans="2:2">
      <c r="B103">
        <v>2.8</v>
      </c>
    </row>
    <row r="104" spans="2:2">
      <c r="B104">
        <v>3</v>
      </c>
    </row>
    <row r="105" spans="2:2">
      <c r="B105">
        <v>4.2</v>
      </c>
    </row>
    <row r="106" spans="2:2">
      <c r="B106">
        <v>3.9</v>
      </c>
    </row>
    <row r="107" spans="2:2">
      <c r="B107">
        <v>2.8</v>
      </c>
    </row>
    <row r="108" spans="2:2">
      <c r="B108">
        <v>4.0999999999999996</v>
      </c>
    </row>
    <row r="109" spans="2:2">
      <c r="B109">
        <v>2.6</v>
      </c>
    </row>
    <row r="110" spans="2:2">
      <c r="B110">
        <v>2.4</v>
      </c>
    </row>
    <row r="111" spans="2:2">
      <c r="B111">
        <v>4.7</v>
      </c>
    </row>
    <row r="112" spans="2:2">
      <c r="B112">
        <v>3.3</v>
      </c>
    </row>
    <row r="113" spans="2:2">
      <c r="B113">
        <v>2.7</v>
      </c>
    </row>
    <row r="114" spans="2:2">
      <c r="B114">
        <v>3</v>
      </c>
    </row>
    <row r="115" spans="2:2">
      <c r="B115">
        <v>4.3</v>
      </c>
    </row>
    <row r="116" spans="2:2">
      <c r="B116">
        <v>3.7</v>
      </c>
    </row>
    <row r="117" spans="2:2">
      <c r="B117">
        <v>2.2000000000000002</v>
      </c>
    </row>
    <row r="118" spans="2:2">
      <c r="B118">
        <v>3.6</v>
      </c>
    </row>
    <row r="119" spans="2:2">
      <c r="B119">
        <v>4</v>
      </c>
    </row>
    <row r="120" spans="2:2">
      <c r="B120">
        <v>2.7</v>
      </c>
    </row>
    <row r="121" spans="2:2">
      <c r="B121">
        <v>3</v>
      </c>
    </row>
    <row r="122" spans="2:2">
      <c r="B122">
        <v>3.5</v>
      </c>
    </row>
    <row r="123" spans="2:2">
      <c r="B123">
        <v>3.2</v>
      </c>
    </row>
    <row r="124" spans="2:2">
      <c r="B124">
        <v>4.4000000000000004</v>
      </c>
    </row>
    <row r="125" spans="2:2">
      <c r="B125">
        <v>2</v>
      </c>
    </row>
    <row r="126" spans="2:2">
      <c r="B126">
        <v>3.4</v>
      </c>
    </row>
    <row r="127" spans="2:2">
      <c r="B127">
        <v>3.1</v>
      </c>
    </row>
    <row r="128" spans="2:2">
      <c r="B128">
        <v>2.9</v>
      </c>
    </row>
    <row r="129" spans="2:2">
      <c r="B129">
        <v>4.5999999999999996</v>
      </c>
    </row>
    <row r="130" spans="2:2">
      <c r="B130">
        <v>3.3</v>
      </c>
    </row>
    <row r="131" spans="2:2">
      <c r="B131">
        <v>2.5</v>
      </c>
    </row>
    <row r="132" spans="2:2">
      <c r="B132">
        <v>4.9000000000000004</v>
      </c>
    </row>
    <row r="133" spans="2:2">
      <c r="B133">
        <v>2.8</v>
      </c>
    </row>
    <row r="134" spans="2:2">
      <c r="B134">
        <v>3</v>
      </c>
    </row>
    <row r="135" spans="2:2">
      <c r="B135">
        <v>4.2</v>
      </c>
    </row>
    <row r="136" spans="2:2">
      <c r="B136">
        <v>3.9</v>
      </c>
    </row>
    <row r="137" spans="2:2">
      <c r="B137">
        <v>2.8</v>
      </c>
    </row>
    <row r="138" spans="2:2">
      <c r="B138">
        <v>4.0999999999999996</v>
      </c>
    </row>
    <row r="139" spans="2:2">
      <c r="B139">
        <v>2.6</v>
      </c>
    </row>
    <row r="140" spans="2:2">
      <c r="B140">
        <v>2.4</v>
      </c>
    </row>
    <row r="141" spans="2:2">
      <c r="B141">
        <v>4.7</v>
      </c>
    </row>
    <row r="142" spans="2:2">
      <c r="B142">
        <v>3.3</v>
      </c>
    </row>
    <row r="143" spans="2:2">
      <c r="B143">
        <v>2.7</v>
      </c>
    </row>
    <row r="144" spans="2:2">
      <c r="B144">
        <v>3</v>
      </c>
    </row>
    <row r="145" spans="2:2">
      <c r="B145">
        <v>4.3</v>
      </c>
    </row>
    <row r="146" spans="2:2">
      <c r="B146">
        <v>3.7</v>
      </c>
    </row>
    <row r="147" spans="2:2">
      <c r="B147">
        <v>2.2000000000000002</v>
      </c>
    </row>
    <row r="148" spans="2:2">
      <c r="B148">
        <v>3.6</v>
      </c>
    </row>
    <row r="149" spans="2:2">
      <c r="B149">
        <v>4</v>
      </c>
    </row>
    <row r="150" spans="2:2">
      <c r="B150">
        <v>2.7</v>
      </c>
    </row>
    <row r="151" spans="2:2">
      <c r="B151">
        <v>3.8</v>
      </c>
    </row>
    <row r="152" spans="2:2">
      <c r="B152">
        <v>3.5</v>
      </c>
    </row>
    <row r="153" spans="2:2">
      <c r="B153">
        <v>3.2</v>
      </c>
    </row>
    <row r="154" spans="2:2">
      <c r="B154">
        <v>4.4000000000000004</v>
      </c>
    </row>
    <row r="155" spans="2:2">
      <c r="B155">
        <v>2</v>
      </c>
    </row>
    <row r="156" spans="2:2">
      <c r="B156">
        <v>3.4</v>
      </c>
    </row>
    <row r="157" spans="2:2">
      <c r="B157">
        <v>3.1</v>
      </c>
    </row>
    <row r="158" spans="2:2">
      <c r="B158">
        <v>2.9</v>
      </c>
    </row>
    <row r="159" spans="2:2">
      <c r="B159">
        <v>4.5999999999999996</v>
      </c>
    </row>
    <row r="160" spans="2:2">
      <c r="B160">
        <v>3.3</v>
      </c>
    </row>
    <row r="161" spans="1:11">
      <c r="B161">
        <v>2.5</v>
      </c>
    </row>
    <row r="162" spans="1:11">
      <c r="B162">
        <v>4.9000000000000004</v>
      </c>
    </row>
    <row r="165" spans="1:11" ht="18.75">
      <c r="A165" s="31" t="s">
        <v>10</v>
      </c>
    </row>
    <row r="167" spans="1:11">
      <c r="C167" s="2" t="s">
        <v>46</v>
      </c>
    </row>
    <row r="168" spans="1:11">
      <c r="B168">
        <v>4</v>
      </c>
      <c r="C168" s="2" t="s">
        <v>93</v>
      </c>
      <c r="K168" s="2"/>
    </row>
    <row r="169" spans="1:11">
      <c r="B169">
        <v>5</v>
      </c>
      <c r="K169" s="2"/>
    </row>
    <row r="170" spans="1:11">
      <c r="B170">
        <v>3</v>
      </c>
      <c r="K170" s="2"/>
    </row>
    <row r="171" spans="1:11">
      <c r="B171">
        <v>4</v>
      </c>
      <c r="D171" t="s">
        <v>90</v>
      </c>
      <c r="E171">
        <f>SKEW(B168:B267)</f>
        <v>-0.21090973977304461</v>
      </c>
      <c r="K171" s="2"/>
    </row>
    <row r="172" spans="1:11">
      <c r="B172">
        <v>4</v>
      </c>
      <c r="D172" t="s">
        <v>91</v>
      </c>
      <c r="E172">
        <f>KURT(B168:B267)</f>
        <v>-0.74525627211662515</v>
      </c>
      <c r="K172" s="2"/>
    </row>
    <row r="173" spans="1:11">
      <c r="B173">
        <v>3</v>
      </c>
      <c r="K173" s="2"/>
    </row>
    <row r="174" spans="1:11">
      <c r="B174">
        <v>2</v>
      </c>
      <c r="K174" s="2"/>
    </row>
    <row r="175" spans="1:11">
      <c r="B175">
        <v>5</v>
      </c>
      <c r="K175" s="2"/>
    </row>
    <row r="176" spans="1:11">
      <c r="B176">
        <v>4</v>
      </c>
      <c r="K176" s="2"/>
    </row>
    <row r="177" spans="2:11">
      <c r="B177">
        <v>3</v>
      </c>
      <c r="K177" s="2"/>
    </row>
    <row r="178" spans="2:11">
      <c r="B178">
        <v>5</v>
      </c>
    </row>
    <row r="179" spans="2:11">
      <c r="B179">
        <v>4</v>
      </c>
    </row>
    <row r="180" spans="2:11">
      <c r="B180">
        <v>2</v>
      </c>
    </row>
    <row r="181" spans="2:11">
      <c r="B181">
        <v>3</v>
      </c>
      <c r="F181" s="51"/>
    </row>
    <row r="182" spans="2:11">
      <c r="B182">
        <v>4</v>
      </c>
      <c r="F182" s="51"/>
    </row>
    <row r="183" spans="2:11">
      <c r="B183">
        <v>5</v>
      </c>
    </row>
    <row r="184" spans="2:11">
      <c r="B184">
        <v>3</v>
      </c>
    </row>
    <row r="185" spans="2:11">
      <c r="B185">
        <v>4</v>
      </c>
    </row>
    <row r="186" spans="2:11">
      <c r="B186">
        <v>5</v>
      </c>
    </row>
    <row r="187" spans="2:11">
      <c r="B187">
        <v>3</v>
      </c>
      <c r="E187" t="s">
        <v>269</v>
      </c>
    </row>
    <row r="188" spans="2:11">
      <c r="B188">
        <v>4</v>
      </c>
    </row>
    <row r="189" spans="2:11">
      <c r="B189">
        <v>3</v>
      </c>
    </row>
    <row r="190" spans="2:11">
      <c r="B190">
        <v>2</v>
      </c>
    </row>
    <row r="191" spans="2:11">
      <c r="B191">
        <v>4</v>
      </c>
    </row>
    <row r="192" spans="2:11">
      <c r="B192">
        <v>5</v>
      </c>
    </row>
    <row r="193" spans="2:2">
      <c r="B193">
        <v>3</v>
      </c>
    </row>
    <row r="194" spans="2:2">
      <c r="B194">
        <v>4</v>
      </c>
    </row>
    <row r="195" spans="2:2">
      <c r="B195">
        <v>5</v>
      </c>
    </row>
    <row r="196" spans="2:2">
      <c r="B196">
        <v>4</v>
      </c>
    </row>
    <row r="197" spans="2:2">
      <c r="B197">
        <v>3</v>
      </c>
    </row>
    <row r="198" spans="2:2">
      <c r="B198">
        <v>3</v>
      </c>
    </row>
    <row r="199" spans="2:2">
      <c r="B199">
        <v>4</v>
      </c>
    </row>
    <row r="200" spans="2:2">
      <c r="B200">
        <v>5</v>
      </c>
    </row>
    <row r="201" spans="2:2">
      <c r="B201">
        <v>2</v>
      </c>
    </row>
    <row r="202" spans="2:2">
      <c r="B202">
        <v>3</v>
      </c>
    </row>
    <row r="203" spans="2:2">
      <c r="B203">
        <v>4</v>
      </c>
    </row>
    <row r="204" spans="2:2">
      <c r="B204">
        <v>4</v>
      </c>
    </row>
    <row r="205" spans="2:2">
      <c r="B205">
        <v>3</v>
      </c>
    </row>
    <row r="206" spans="2:2">
      <c r="B206">
        <v>5</v>
      </c>
    </row>
    <row r="207" spans="2:2">
      <c r="B207">
        <v>4</v>
      </c>
    </row>
    <row r="208" spans="2:2">
      <c r="B208">
        <v>3</v>
      </c>
    </row>
    <row r="209" spans="2:2">
      <c r="B209">
        <v>4</v>
      </c>
    </row>
    <row r="210" spans="2:2">
      <c r="B210">
        <v>5</v>
      </c>
    </row>
    <row r="211" spans="2:2">
      <c r="B211">
        <v>4</v>
      </c>
    </row>
    <row r="212" spans="2:2">
      <c r="B212">
        <v>2</v>
      </c>
    </row>
    <row r="213" spans="2:2">
      <c r="B213">
        <v>3</v>
      </c>
    </row>
    <row r="214" spans="2:2">
      <c r="B214">
        <v>4</v>
      </c>
    </row>
    <row r="215" spans="2:2">
      <c r="B215">
        <v>5</v>
      </c>
    </row>
    <row r="216" spans="2:2">
      <c r="B216">
        <v>3</v>
      </c>
    </row>
    <row r="217" spans="2:2">
      <c r="B217">
        <v>4</v>
      </c>
    </row>
    <row r="218" spans="2:2">
      <c r="B218">
        <v>5</v>
      </c>
    </row>
    <row r="219" spans="2:2">
      <c r="B219">
        <v>4</v>
      </c>
    </row>
    <row r="220" spans="2:2">
      <c r="B220">
        <v>3</v>
      </c>
    </row>
    <row r="221" spans="2:2">
      <c r="B221">
        <v>4</v>
      </c>
    </row>
    <row r="222" spans="2:2">
      <c r="B222">
        <v>5</v>
      </c>
    </row>
    <row r="223" spans="2:2">
      <c r="B223">
        <v>3</v>
      </c>
    </row>
    <row r="224" spans="2:2">
      <c r="B224">
        <v>4</v>
      </c>
    </row>
    <row r="225" spans="2:2">
      <c r="B225">
        <v>5</v>
      </c>
    </row>
    <row r="226" spans="2:2">
      <c r="B226">
        <v>4</v>
      </c>
    </row>
    <row r="227" spans="2:2">
      <c r="B227">
        <v>3</v>
      </c>
    </row>
    <row r="228" spans="2:2">
      <c r="B228">
        <v>3</v>
      </c>
    </row>
    <row r="229" spans="2:2">
      <c r="B229">
        <v>4</v>
      </c>
    </row>
    <row r="230" spans="2:2">
      <c r="B230">
        <v>5</v>
      </c>
    </row>
    <row r="231" spans="2:2">
      <c r="B231">
        <v>2</v>
      </c>
    </row>
    <row r="232" spans="2:2">
      <c r="B232">
        <v>3</v>
      </c>
    </row>
    <row r="233" spans="2:2">
      <c r="B233">
        <v>4</v>
      </c>
    </row>
    <row r="234" spans="2:2">
      <c r="B234">
        <v>4</v>
      </c>
    </row>
    <row r="235" spans="2:2">
      <c r="B235">
        <v>3</v>
      </c>
    </row>
    <row r="236" spans="2:2">
      <c r="B236">
        <v>5</v>
      </c>
    </row>
    <row r="237" spans="2:2">
      <c r="B237">
        <v>4</v>
      </c>
    </row>
    <row r="238" spans="2:2">
      <c r="B238">
        <v>3</v>
      </c>
    </row>
    <row r="239" spans="2:2">
      <c r="B239">
        <v>4</v>
      </c>
    </row>
    <row r="240" spans="2:2">
      <c r="B240">
        <v>5</v>
      </c>
    </row>
    <row r="241" spans="2:2">
      <c r="B241">
        <v>4</v>
      </c>
    </row>
    <row r="242" spans="2:2">
      <c r="B242">
        <v>2</v>
      </c>
    </row>
    <row r="243" spans="2:2">
      <c r="B243">
        <v>3</v>
      </c>
    </row>
    <row r="244" spans="2:2">
      <c r="B244">
        <v>4</v>
      </c>
    </row>
    <row r="245" spans="2:2">
      <c r="B245">
        <v>5</v>
      </c>
    </row>
    <row r="246" spans="2:2">
      <c r="B246">
        <v>3</v>
      </c>
    </row>
    <row r="247" spans="2:2">
      <c r="B247">
        <v>4</v>
      </c>
    </row>
    <row r="248" spans="2:2">
      <c r="B248">
        <v>5</v>
      </c>
    </row>
    <row r="249" spans="2:2">
      <c r="B249">
        <v>4</v>
      </c>
    </row>
    <row r="250" spans="2:2">
      <c r="B250">
        <v>3</v>
      </c>
    </row>
    <row r="251" spans="2:2">
      <c r="B251">
        <v>4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5</v>
      </c>
    </row>
    <row r="256" spans="2:2">
      <c r="B256">
        <v>4</v>
      </c>
    </row>
    <row r="257" spans="1:3">
      <c r="B257">
        <v>3</v>
      </c>
    </row>
    <row r="258" spans="1:3">
      <c r="B258">
        <v>3</v>
      </c>
    </row>
    <row r="259" spans="1:3">
      <c r="B259">
        <v>4</v>
      </c>
    </row>
    <row r="260" spans="1:3">
      <c r="B260">
        <v>5</v>
      </c>
    </row>
    <row r="261" spans="1:3">
      <c r="B261">
        <v>2</v>
      </c>
    </row>
    <row r="262" spans="1:3">
      <c r="B262">
        <v>3</v>
      </c>
    </row>
    <row r="263" spans="1:3">
      <c r="B263">
        <v>4</v>
      </c>
    </row>
    <row r="264" spans="1:3">
      <c r="B264">
        <v>4</v>
      </c>
    </row>
    <row r="265" spans="1:3">
      <c r="B265">
        <v>3</v>
      </c>
    </row>
    <row r="266" spans="1:3">
      <c r="B266">
        <v>5</v>
      </c>
    </row>
    <row r="267" spans="1:3">
      <c r="B267">
        <v>4</v>
      </c>
    </row>
    <row r="270" spans="1:3" ht="18.75">
      <c r="A270" s="31" t="s">
        <v>129</v>
      </c>
    </row>
    <row r="271" spans="1:3">
      <c r="C271" s="2" t="s">
        <v>46</v>
      </c>
    </row>
    <row r="272" spans="1:3">
      <c r="C272" s="2" t="s">
        <v>94</v>
      </c>
    </row>
    <row r="274" spans="2:7">
      <c r="G274" s="2"/>
    </row>
    <row r="275" spans="2:7">
      <c r="B275">
        <v>280</v>
      </c>
      <c r="G275" s="2"/>
    </row>
    <row r="276" spans="2:7">
      <c r="B276">
        <v>350</v>
      </c>
      <c r="G276" s="2"/>
    </row>
    <row r="277" spans="2:7">
      <c r="B277">
        <v>310</v>
      </c>
      <c r="D277" t="s">
        <v>90</v>
      </c>
      <c r="E277">
        <f>SKEW(B275:B374)</f>
        <v>0.2092186247974063</v>
      </c>
      <c r="G277" s="2"/>
    </row>
    <row r="278" spans="2:7">
      <c r="B278">
        <v>270</v>
      </c>
      <c r="D278" t="s">
        <v>91</v>
      </c>
      <c r="E278">
        <f t="array" ref="E278">KURT(B275:B374)</f>
        <v>-1.0374244845101974</v>
      </c>
      <c r="G278" s="2"/>
    </row>
    <row r="279" spans="2:7">
      <c r="B279">
        <v>390</v>
      </c>
      <c r="G279" s="2"/>
    </row>
    <row r="280" spans="2:7">
      <c r="B280">
        <v>320</v>
      </c>
      <c r="G280" s="2"/>
    </row>
    <row r="281" spans="2:7">
      <c r="B281">
        <v>290</v>
      </c>
      <c r="G281" s="2"/>
    </row>
    <row r="282" spans="2:7">
      <c r="B282">
        <v>340</v>
      </c>
      <c r="F282" s="51"/>
      <c r="G282" s="2"/>
    </row>
    <row r="283" spans="2:7">
      <c r="B283">
        <v>310</v>
      </c>
      <c r="F283" s="51"/>
      <c r="G283" s="2"/>
    </row>
    <row r="284" spans="2:7">
      <c r="B284">
        <v>380</v>
      </c>
    </row>
    <row r="285" spans="2:7">
      <c r="B285">
        <v>270</v>
      </c>
    </row>
    <row r="286" spans="2:7">
      <c r="B286">
        <v>350</v>
      </c>
    </row>
    <row r="287" spans="2:7">
      <c r="B287">
        <v>300</v>
      </c>
    </row>
    <row r="288" spans="2:7">
      <c r="B288">
        <v>330</v>
      </c>
      <c r="E288" t="s">
        <v>270</v>
      </c>
    </row>
    <row r="289" spans="2:2">
      <c r="B289">
        <v>370</v>
      </c>
    </row>
    <row r="290" spans="2:2">
      <c r="B290">
        <v>310</v>
      </c>
    </row>
    <row r="291" spans="2:2">
      <c r="B291">
        <v>280</v>
      </c>
    </row>
    <row r="292" spans="2:2">
      <c r="B292">
        <v>320</v>
      </c>
    </row>
    <row r="293" spans="2:2">
      <c r="B293">
        <v>350</v>
      </c>
    </row>
    <row r="294" spans="2:2">
      <c r="B294">
        <v>290</v>
      </c>
    </row>
    <row r="295" spans="2:2">
      <c r="B295">
        <v>270</v>
      </c>
    </row>
    <row r="296" spans="2:2">
      <c r="B296">
        <v>350</v>
      </c>
    </row>
    <row r="297" spans="2:2">
      <c r="B297">
        <v>300</v>
      </c>
    </row>
    <row r="298" spans="2:2">
      <c r="B298">
        <v>330</v>
      </c>
    </row>
    <row r="299" spans="2:2">
      <c r="B299">
        <v>370</v>
      </c>
    </row>
    <row r="300" spans="2:2">
      <c r="B300">
        <v>310</v>
      </c>
    </row>
    <row r="301" spans="2:2">
      <c r="B301">
        <v>280</v>
      </c>
    </row>
    <row r="302" spans="2:2">
      <c r="B302">
        <v>320</v>
      </c>
    </row>
    <row r="303" spans="2:2">
      <c r="B303">
        <v>350</v>
      </c>
    </row>
    <row r="304" spans="2:2">
      <c r="B304">
        <v>290</v>
      </c>
    </row>
    <row r="305" spans="2:2">
      <c r="B305">
        <v>270</v>
      </c>
    </row>
    <row r="306" spans="2:2">
      <c r="B306">
        <v>350</v>
      </c>
    </row>
    <row r="307" spans="2:2">
      <c r="B307">
        <v>300</v>
      </c>
    </row>
    <row r="308" spans="2:2">
      <c r="B308">
        <v>330</v>
      </c>
    </row>
    <row r="309" spans="2:2">
      <c r="B309">
        <v>370</v>
      </c>
    </row>
    <row r="310" spans="2:2">
      <c r="B310">
        <v>310</v>
      </c>
    </row>
    <row r="311" spans="2:2">
      <c r="B311">
        <v>280</v>
      </c>
    </row>
    <row r="312" spans="2:2">
      <c r="B312">
        <v>320</v>
      </c>
    </row>
    <row r="313" spans="2:2">
      <c r="B313">
        <v>350</v>
      </c>
    </row>
    <row r="314" spans="2:2">
      <c r="B314">
        <v>290</v>
      </c>
    </row>
    <row r="315" spans="2:2">
      <c r="B315">
        <v>270</v>
      </c>
    </row>
    <row r="316" spans="2:2">
      <c r="B316">
        <v>350</v>
      </c>
    </row>
    <row r="317" spans="2:2">
      <c r="B317">
        <v>300</v>
      </c>
    </row>
    <row r="318" spans="2:2">
      <c r="B318">
        <v>330</v>
      </c>
    </row>
    <row r="319" spans="2:2">
      <c r="B319">
        <v>370</v>
      </c>
    </row>
    <row r="320" spans="2:2">
      <c r="B320">
        <v>310</v>
      </c>
    </row>
    <row r="321" spans="2:2">
      <c r="B321">
        <v>280</v>
      </c>
    </row>
    <row r="322" spans="2:2">
      <c r="B322">
        <v>320</v>
      </c>
    </row>
    <row r="323" spans="2:2">
      <c r="B323">
        <v>350</v>
      </c>
    </row>
    <row r="324" spans="2:2">
      <c r="B324">
        <v>290</v>
      </c>
    </row>
    <row r="325" spans="2:2">
      <c r="B325">
        <v>270</v>
      </c>
    </row>
    <row r="326" spans="2:2">
      <c r="B326">
        <v>350</v>
      </c>
    </row>
    <row r="327" spans="2:2">
      <c r="B327">
        <v>300</v>
      </c>
    </row>
    <row r="328" spans="2:2">
      <c r="B328">
        <v>330</v>
      </c>
    </row>
    <row r="329" spans="2:2">
      <c r="B329">
        <v>370</v>
      </c>
    </row>
    <row r="330" spans="2:2">
      <c r="B330">
        <v>310</v>
      </c>
    </row>
    <row r="331" spans="2:2">
      <c r="B331">
        <v>280</v>
      </c>
    </row>
    <row r="332" spans="2:2">
      <c r="B332">
        <v>320</v>
      </c>
    </row>
    <row r="333" spans="2:2">
      <c r="B333">
        <v>350</v>
      </c>
    </row>
    <row r="334" spans="2:2">
      <c r="B334">
        <v>290</v>
      </c>
    </row>
    <row r="335" spans="2:2">
      <c r="B335">
        <v>270</v>
      </c>
    </row>
    <row r="336" spans="2:2">
      <c r="B336">
        <v>350</v>
      </c>
    </row>
    <row r="337" spans="2:2">
      <c r="B337">
        <v>300</v>
      </c>
    </row>
    <row r="338" spans="2:2">
      <c r="B338">
        <v>330</v>
      </c>
    </row>
    <row r="339" spans="2:2">
      <c r="B339">
        <v>370</v>
      </c>
    </row>
    <row r="340" spans="2:2">
      <c r="B340">
        <v>310</v>
      </c>
    </row>
    <row r="341" spans="2:2">
      <c r="B341">
        <v>280</v>
      </c>
    </row>
    <row r="342" spans="2:2">
      <c r="B342">
        <v>320</v>
      </c>
    </row>
    <row r="343" spans="2:2">
      <c r="B343">
        <v>350</v>
      </c>
    </row>
    <row r="344" spans="2:2">
      <c r="B344">
        <v>290</v>
      </c>
    </row>
    <row r="345" spans="2:2">
      <c r="B345">
        <v>270</v>
      </c>
    </row>
    <row r="346" spans="2:2">
      <c r="B346">
        <v>350</v>
      </c>
    </row>
    <row r="347" spans="2:2">
      <c r="B347">
        <v>300</v>
      </c>
    </row>
    <row r="348" spans="2:2">
      <c r="B348">
        <v>330</v>
      </c>
    </row>
    <row r="349" spans="2:2">
      <c r="B349">
        <v>370</v>
      </c>
    </row>
    <row r="350" spans="2:2">
      <c r="B350">
        <v>310</v>
      </c>
    </row>
    <row r="351" spans="2:2">
      <c r="B351">
        <v>280</v>
      </c>
    </row>
    <row r="352" spans="2:2">
      <c r="B352">
        <v>320</v>
      </c>
    </row>
    <row r="353" spans="2:2">
      <c r="B353">
        <v>350</v>
      </c>
    </row>
    <row r="354" spans="2:2">
      <c r="B354">
        <v>290</v>
      </c>
    </row>
    <row r="355" spans="2:2">
      <c r="B355">
        <v>270</v>
      </c>
    </row>
    <row r="356" spans="2:2">
      <c r="B356">
        <v>350</v>
      </c>
    </row>
    <row r="357" spans="2:2">
      <c r="B357">
        <v>300</v>
      </c>
    </row>
    <row r="358" spans="2:2">
      <c r="B358">
        <v>330</v>
      </c>
    </row>
    <row r="359" spans="2:2">
      <c r="B359">
        <v>370</v>
      </c>
    </row>
    <row r="360" spans="2:2">
      <c r="B360">
        <v>310</v>
      </c>
    </row>
    <row r="361" spans="2:2">
      <c r="B361">
        <v>280</v>
      </c>
    </row>
    <row r="362" spans="2:2">
      <c r="B362">
        <v>320</v>
      </c>
    </row>
    <row r="363" spans="2:2">
      <c r="B363">
        <v>350</v>
      </c>
    </row>
    <row r="364" spans="2:2">
      <c r="B364">
        <v>290</v>
      </c>
    </row>
    <row r="365" spans="2:2">
      <c r="B365">
        <v>270</v>
      </c>
    </row>
    <row r="366" spans="2:2">
      <c r="B366">
        <v>350</v>
      </c>
    </row>
    <row r="367" spans="2:2">
      <c r="B367">
        <v>300</v>
      </c>
    </row>
    <row r="368" spans="2:2">
      <c r="B368">
        <v>330</v>
      </c>
    </row>
    <row r="369" spans="1:9">
      <c r="B369">
        <v>370</v>
      </c>
    </row>
    <row r="370" spans="1:9">
      <c r="B370">
        <v>310</v>
      </c>
    </row>
    <row r="371" spans="1:9">
      <c r="B371">
        <v>280</v>
      </c>
    </row>
    <row r="372" spans="1:9">
      <c r="B372">
        <v>320</v>
      </c>
    </row>
    <row r="373" spans="1:9">
      <c r="B373">
        <v>350</v>
      </c>
    </row>
    <row r="374" spans="1:9">
      <c r="B374">
        <v>290</v>
      </c>
    </row>
    <row r="377" spans="1:9" ht="18.75">
      <c r="A377" s="31" t="s">
        <v>62</v>
      </c>
    </row>
    <row r="378" spans="1:9">
      <c r="C378" s="2" t="s">
        <v>46</v>
      </c>
    </row>
    <row r="379" spans="1:9">
      <c r="C379" s="2" t="s">
        <v>127</v>
      </c>
    </row>
    <row r="381" spans="1:9">
      <c r="B381">
        <v>12</v>
      </c>
      <c r="D381" s="2"/>
    </row>
    <row r="382" spans="1:9">
      <c r="B382">
        <v>18</v>
      </c>
      <c r="D382" s="2"/>
    </row>
    <row r="383" spans="1:9">
      <c r="B383">
        <v>15</v>
      </c>
      <c r="D383" t="s">
        <v>90</v>
      </c>
      <c r="E383">
        <f>SKEW(B381:B480)</f>
        <v>-0.3350128722188207</v>
      </c>
    </row>
    <row r="384" spans="1:9">
      <c r="B384">
        <v>22</v>
      </c>
      <c r="D384" t="s">
        <v>91</v>
      </c>
      <c r="E384">
        <f>KURT(B381:B480)</f>
        <v>-0.88101144669010489</v>
      </c>
      <c r="I384" s="51"/>
    </row>
    <row r="385" spans="2:9">
      <c r="B385">
        <v>20</v>
      </c>
      <c r="D385" s="2"/>
      <c r="I385" s="51"/>
    </row>
    <row r="386" spans="2:9">
      <c r="B386">
        <v>14</v>
      </c>
      <c r="D386" s="2"/>
    </row>
    <row r="387" spans="2:9">
      <c r="B387">
        <v>16</v>
      </c>
      <c r="D387" s="2"/>
    </row>
    <row r="388" spans="2:9">
      <c r="B388">
        <v>21</v>
      </c>
      <c r="D388" s="2"/>
    </row>
    <row r="389" spans="2:9">
      <c r="B389">
        <v>19</v>
      </c>
      <c r="D389" s="2"/>
    </row>
    <row r="390" spans="2:9">
      <c r="B390">
        <v>17</v>
      </c>
      <c r="D390" s="2"/>
    </row>
    <row r="391" spans="2:9">
      <c r="B391">
        <v>22</v>
      </c>
      <c r="F391" t="s">
        <v>271</v>
      </c>
    </row>
    <row r="392" spans="2:9">
      <c r="B392">
        <v>19</v>
      </c>
    </row>
    <row r="393" spans="2:9">
      <c r="B393">
        <v>13</v>
      </c>
    </row>
    <row r="394" spans="2:9">
      <c r="B394">
        <v>16</v>
      </c>
    </row>
    <row r="395" spans="2:9">
      <c r="B395">
        <v>21</v>
      </c>
    </row>
    <row r="396" spans="2:9">
      <c r="B396">
        <v>22</v>
      </c>
    </row>
    <row r="397" spans="2:9">
      <c r="B397">
        <v>17</v>
      </c>
    </row>
    <row r="398" spans="2:9">
      <c r="B398">
        <v>19</v>
      </c>
    </row>
    <row r="399" spans="2:9">
      <c r="B399">
        <v>22</v>
      </c>
    </row>
    <row r="400" spans="2:9">
      <c r="B400">
        <v>18</v>
      </c>
    </row>
    <row r="401" spans="2:2">
      <c r="B401">
        <v>14</v>
      </c>
    </row>
    <row r="402" spans="2:2">
      <c r="B402">
        <v>20</v>
      </c>
    </row>
    <row r="403" spans="2:2">
      <c r="B403">
        <v>19</v>
      </c>
    </row>
    <row r="404" spans="2:2">
      <c r="B404">
        <v>17</v>
      </c>
    </row>
    <row r="405" spans="2:2">
      <c r="B405">
        <v>22</v>
      </c>
    </row>
    <row r="406" spans="2:2">
      <c r="B406">
        <v>18</v>
      </c>
    </row>
    <row r="407" spans="2:2">
      <c r="B407">
        <v>15</v>
      </c>
    </row>
    <row r="408" spans="2:2">
      <c r="B408">
        <v>21</v>
      </c>
    </row>
    <row r="409" spans="2:2">
      <c r="B409">
        <v>20</v>
      </c>
    </row>
    <row r="410" spans="2:2">
      <c r="B410">
        <v>16</v>
      </c>
    </row>
    <row r="411" spans="2:2">
      <c r="B411">
        <v>12</v>
      </c>
    </row>
    <row r="412" spans="2:2">
      <c r="B412">
        <v>18</v>
      </c>
    </row>
    <row r="413" spans="2:2">
      <c r="B413">
        <v>15</v>
      </c>
    </row>
    <row r="414" spans="2:2">
      <c r="B414">
        <v>22</v>
      </c>
    </row>
    <row r="415" spans="2:2">
      <c r="B415">
        <v>20</v>
      </c>
    </row>
    <row r="416" spans="2:2">
      <c r="B416">
        <v>14</v>
      </c>
    </row>
    <row r="417" spans="2:2">
      <c r="B417">
        <v>16</v>
      </c>
    </row>
    <row r="418" spans="2:2">
      <c r="B418">
        <v>21</v>
      </c>
    </row>
    <row r="419" spans="2:2">
      <c r="B419">
        <v>19</v>
      </c>
    </row>
    <row r="420" spans="2:2">
      <c r="B420">
        <v>17</v>
      </c>
    </row>
    <row r="421" spans="2:2">
      <c r="B421">
        <v>22</v>
      </c>
    </row>
    <row r="422" spans="2:2">
      <c r="B422">
        <v>19</v>
      </c>
    </row>
    <row r="423" spans="2:2">
      <c r="B423">
        <v>13</v>
      </c>
    </row>
    <row r="424" spans="2:2">
      <c r="B424">
        <v>16</v>
      </c>
    </row>
    <row r="425" spans="2:2">
      <c r="B425">
        <v>21</v>
      </c>
    </row>
    <row r="426" spans="2:2">
      <c r="B426">
        <v>22</v>
      </c>
    </row>
    <row r="427" spans="2:2">
      <c r="B427">
        <v>17</v>
      </c>
    </row>
    <row r="428" spans="2:2">
      <c r="B428">
        <v>19</v>
      </c>
    </row>
    <row r="429" spans="2:2">
      <c r="B429">
        <v>22</v>
      </c>
    </row>
    <row r="430" spans="2:2">
      <c r="B430">
        <v>18</v>
      </c>
    </row>
    <row r="431" spans="2:2">
      <c r="B431">
        <v>14</v>
      </c>
    </row>
    <row r="432" spans="2:2">
      <c r="B432">
        <v>20</v>
      </c>
    </row>
    <row r="433" spans="2:2">
      <c r="B433">
        <v>19</v>
      </c>
    </row>
    <row r="434" spans="2:2">
      <c r="B434">
        <v>17</v>
      </c>
    </row>
    <row r="435" spans="2:2">
      <c r="B435">
        <v>22</v>
      </c>
    </row>
    <row r="436" spans="2:2">
      <c r="B436">
        <v>18</v>
      </c>
    </row>
    <row r="437" spans="2:2">
      <c r="B437">
        <v>15</v>
      </c>
    </row>
    <row r="438" spans="2:2">
      <c r="B438">
        <v>21</v>
      </c>
    </row>
    <row r="439" spans="2:2">
      <c r="B439">
        <v>20</v>
      </c>
    </row>
    <row r="440" spans="2:2">
      <c r="B440">
        <v>16</v>
      </c>
    </row>
    <row r="441" spans="2:2">
      <c r="B441">
        <v>12</v>
      </c>
    </row>
    <row r="442" spans="2:2">
      <c r="B442">
        <v>18</v>
      </c>
    </row>
    <row r="443" spans="2:2">
      <c r="B443">
        <v>15</v>
      </c>
    </row>
    <row r="444" spans="2:2">
      <c r="B444">
        <v>22</v>
      </c>
    </row>
    <row r="445" spans="2:2">
      <c r="B445">
        <v>20</v>
      </c>
    </row>
    <row r="446" spans="2:2">
      <c r="B446">
        <v>14</v>
      </c>
    </row>
    <row r="447" spans="2:2">
      <c r="B447">
        <v>16</v>
      </c>
    </row>
    <row r="448" spans="2:2">
      <c r="B448">
        <v>21</v>
      </c>
    </row>
    <row r="449" spans="2:2">
      <c r="B449">
        <v>19</v>
      </c>
    </row>
    <row r="450" spans="2:2">
      <c r="B450">
        <v>17</v>
      </c>
    </row>
    <row r="451" spans="2:2">
      <c r="B451">
        <v>22</v>
      </c>
    </row>
    <row r="452" spans="2:2">
      <c r="B452">
        <v>19</v>
      </c>
    </row>
    <row r="453" spans="2:2">
      <c r="B453">
        <v>13</v>
      </c>
    </row>
    <row r="454" spans="2:2">
      <c r="B454">
        <v>16</v>
      </c>
    </row>
    <row r="455" spans="2:2">
      <c r="B455">
        <v>21</v>
      </c>
    </row>
    <row r="456" spans="2:2">
      <c r="B456">
        <v>22</v>
      </c>
    </row>
    <row r="457" spans="2:2">
      <c r="B457">
        <v>17</v>
      </c>
    </row>
    <row r="458" spans="2:2">
      <c r="B458">
        <v>19</v>
      </c>
    </row>
    <row r="459" spans="2:2">
      <c r="B459">
        <v>22</v>
      </c>
    </row>
    <row r="460" spans="2:2">
      <c r="B460">
        <v>18</v>
      </c>
    </row>
    <row r="461" spans="2:2">
      <c r="B461">
        <v>14</v>
      </c>
    </row>
    <row r="462" spans="2:2">
      <c r="B462">
        <v>20</v>
      </c>
    </row>
    <row r="463" spans="2:2">
      <c r="B463">
        <v>19</v>
      </c>
    </row>
    <row r="464" spans="2:2">
      <c r="B464">
        <v>17</v>
      </c>
    </row>
    <row r="465" spans="2:2">
      <c r="B465">
        <v>22</v>
      </c>
    </row>
    <row r="466" spans="2:2">
      <c r="B466">
        <v>18</v>
      </c>
    </row>
    <row r="467" spans="2:2">
      <c r="B467">
        <v>15</v>
      </c>
    </row>
    <row r="468" spans="2:2">
      <c r="B468">
        <v>21</v>
      </c>
    </row>
    <row r="469" spans="2:2">
      <c r="B469">
        <v>20</v>
      </c>
    </row>
    <row r="470" spans="2:2">
      <c r="B470">
        <v>16</v>
      </c>
    </row>
    <row r="471" spans="2:2">
      <c r="B471">
        <v>12</v>
      </c>
    </row>
    <row r="472" spans="2:2">
      <c r="B472">
        <v>18</v>
      </c>
    </row>
    <row r="473" spans="2:2">
      <c r="B473">
        <v>15</v>
      </c>
    </row>
    <row r="474" spans="2:2">
      <c r="B474">
        <v>22</v>
      </c>
    </row>
    <row r="475" spans="2:2">
      <c r="B475">
        <v>20</v>
      </c>
    </row>
    <row r="476" spans="2:2">
      <c r="B476">
        <v>14</v>
      </c>
    </row>
    <row r="477" spans="2:2">
      <c r="B477">
        <v>16</v>
      </c>
    </row>
    <row r="478" spans="2:2">
      <c r="B478">
        <v>21</v>
      </c>
    </row>
    <row r="479" spans="2:2">
      <c r="B479">
        <v>19</v>
      </c>
    </row>
    <row r="480" spans="2:2">
      <c r="B480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56"/>
  <sheetViews>
    <sheetView tabSelected="1" topLeftCell="A318" workbookViewId="0">
      <selection activeCell="E318" sqref="E318"/>
    </sheetView>
  </sheetViews>
  <sheetFormatPr defaultRowHeight="15"/>
  <cols>
    <col min="1" max="1" width="9.85546875" customWidth="1"/>
    <col min="4" max="4" width="12.42578125" bestFit="1" customWidth="1"/>
  </cols>
  <sheetData>
    <row r="2" spans="1:15" ht="18.75">
      <c r="A2" s="31" t="s">
        <v>0</v>
      </c>
    </row>
    <row r="3" spans="1:15">
      <c r="C3" s="2" t="s">
        <v>46</v>
      </c>
    </row>
    <row r="4" spans="1:15">
      <c r="C4" s="2" t="s">
        <v>95</v>
      </c>
    </row>
    <row r="6" spans="1:15">
      <c r="B6">
        <v>40</v>
      </c>
      <c r="M6" s="2"/>
      <c r="O6" s="2"/>
    </row>
    <row r="7" spans="1:15">
      <c r="B7">
        <v>45</v>
      </c>
      <c r="D7" t="s">
        <v>15</v>
      </c>
      <c r="E7">
        <f>MIN(B6:B105)</f>
        <v>40</v>
      </c>
      <c r="G7" s="15" t="s">
        <v>101</v>
      </c>
      <c r="H7" s="3"/>
      <c r="J7" t="s">
        <v>102</v>
      </c>
      <c r="M7" s="2"/>
      <c r="O7" s="2"/>
    </row>
    <row r="8" spans="1:15">
      <c r="B8">
        <v>50</v>
      </c>
      <c r="D8" t="s">
        <v>96</v>
      </c>
      <c r="E8">
        <f>_xlfn.QUARTILE.EXC(B6:B105,1)</f>
        <v>126.25</v>
      </c>
      <c r="G8" s="3" t="s">
        <v>96</v>
      </c>
      <c r="H8" s="3">
        <f>_xlfn.QUARTILE.EXC(B6:B105,1)</f>
        <v>126.25</v>
      </c>
      <c r="J8" s="23" t="s">
        <v>103</v>
      </c>
      <c r="K8">
        <f>PERCENTILE(B6:B105,0.01)</f>
        <v>44.95</v>
      </c>
      <c r="M8" s="2"/>
      <c r="O8" s="2"/>
    </row>
    <row r="9" spans="1:15">
      <c r="B9">
        <v>55</v>
      </c>
      <c r="D9" t="s">
        <v>5</v>
      </c>
      <c r="E9">
        <f>MEDIAN(B6:B105)</f>
        <v>252.5</v>
      </c>
      <c r="G9" s="3" t="s">
        <v>97</v>
      </c>
      <c r="H9" s="3">
        <f>_xlfn.QUARTILE.EXC(B6:B105,2)</f>
        <v>252.5</v>
      </c>
      <c r="J9" s="8" t="s">
        <v>104</v>
      </c>
      <c r="K9">
        <f>PERCENTILE(B6:B105,0.25)</f>
        <v>128.75</v>
      </c>
      <c r="M9" s="2"/>
      <c r="O9" s="5"/>
    </row>
    <row r="10" spans="1:15">
      <c r="B10">
        <v>60</v>
      </c>
      <c r="D10" t="s">
        <v>97</v>
      </c>
      <c r="E10">
        <f>_xlfn.QUARTILE.EXC(B6:B105,2)</f>
        <v>252.5</v>
      </c>
      <c r="G10" s="3" t="s">
        <v>98</v>
      </c>
      <c r="H10" s="3">
        <f>_xlfn.QUARTILE.EXC(B6:B105,3)</f>
        <v>378.75</v>
      </c>
      <c r="J10" s="8" t="s">
        <v>105</v>
      </c>
      <c r="K10">
        <f>PERCENTILE(B6:B105,0.75)</f>
        <v>376.25</v>
      </c>
      <c r="M10" s="2"/>
    </row>
    <row r="11" spans="1:15">
      <c r="B11">
        <v>62</v>
      </c>
      <c r="D11" t="s">
        <v>98</v>
      </c>
      <c r="E11">
        <f>_xlfn.QUARTILE.EXC(B6:B105,3)</f>
        <v>378.75</v>
      </c>
      <c r="J11" s="8" t="s">
        <v>106</v>
      </c>
      <c r="K11">
        <f>PERCENTILE(B6:B105,0.9)</f>
        <v>455.50000000000006</v>
      </c>
      <c r="M11" s="2"/>
    </row>
    <row r="12" spans="1:15">
      <c r="B12">
        <v>65</v>
      </c>
      <c r="D12" t="s">
        <v>16</v>
      </c>
      <c r="E12">
        <f>MAX(B6:B105)</f>
        <v>500</v>
      </c>
      <c r="M12" s="2"/>
    </row>
    <row r="13" spans="1:15">
      <c r="B13">
        <v>68</v>
      </c>
      <c r="D13" t="s">
        <v>4</v>
      </c>
      <c r="E13">
        <f>AVERAGE(B6:B105)</f>
        <v>257.02</v>
      </c>
      <c r="M13" s="2"/>
    </row>
    <row r="14" spans="1:15">
      <c r="B14">
        <v>70</v>
      </c>
      <c r="D14" t="s">
        <v>99</v>
      </c>
      <c r="E14">
        <f>E11-E8</f>
        <v>252.5</v>
      </c>
      <c r="M14" s="2"/>
    </row>
    <row r="15" spans="1:15">
      <c r="B15">
        <v>72</v>
      </c>
      <c r="D15" t="s">
        <v>100</v>
      </c>
      <c r="E15">
        <f>E8-(E14*1.5)</f>
        <v>-252.5</v>
      </c>
      <c r="M15" s="2"/>
    </row>
    <row r="16" spans="1:15">
      <c r="B16">
        <v>75</v>
      </c>
    </row>
    <row r="17" spans="2:9">
      <c r="B17">
        <v>78</v>
      </c>
    </row>
    <row r="18" spans="2:9">
      <c r="B18">
        <v>80</v>
      </c>
    </row>
    <row r="19" spans="2:9" ht="16.5">
      <c r="B19">
        <v>82</v>
      </c>
      <c r="I19" s="22"/>
    </row>
    <row r="20" spans="2:9">
      <c r="B20">
        <v>85</v>
      </c>
      <c r="I20" s="16"/>
    </row>
    <row r="21" spans="2:9">
      <c r="B21">
        <v>88</v>
      </c>
    </row>
    <row r="22" spans="2:9">
      <c r="B22">
        <v>90</v>
      </c>
    </row>
    <row r="23" spans="2:9">
      <c r="B23">
        <v>92</v>
      </c>
    </row>
    <row r="24" spans="2:9">
      <c r="B24">
        <v>95</v>
      </c>
    </row>
    <row r="25" spans="2:9">
      <c r="B25">
        <v>100</v>
      </c>
    </row>
    <row r="26" spans="2:9">
      <c r="B26">
        <v>105</v>
      </c>
    </row>
    <row r="27" spans="2:9">
      <c r="B27">
        <v>110</v>
      </c>
    </row>
    <row r="28" spans="2:9">
      <c r="B28">
        <v>115</v>
      </c>
    </row>
    <row r="29" spans="2:9">
      <c r="B29">
        <v>120</v>
      </c>
    </row>
    <row r="30" spans="2:9">
      <c r="B30">
        <v>125</v>
      </c>
    </row>
    <row r="31" spans="2:9">
      <c r="B31">
        <v>130</v>
      </c>
    </row>
    <row r="32" spans="2:9">
      <c r="B32">
        <v>135</v>
      </c>
    </row>
    <row r="33" spans="2:2">
      <c r="B33">
        <v>140</v>
      </c>
    </row>
    <row r="34" spans="2:2">
      <c r="B34">
        <v>145</v>
      </c>
    </row>
    <row r="35" spans="2:2">
      <c r="B35">
        <v>150</v>
      </c>
    </row>
    <row r="36" spans="2:2">
      <c r="B36">
        <v>155</v>
      </c>
    </row>
    <row r="37" spans="2:2">
      <c r="B37">
        <v>160</v>
      </c>
    </row>
    <row r="38" spans="2:2">
      <c r="B38">
        <v>165</v>
      </c>
    </row>
    <row r="39" spans="2:2">
      <c r="B39">
        <v>170</v>
      </c>
    </row>
    <row r="40" spans="2:2">
      <c r="B40">
        <v>175</v>
      </c>
    </row>
    <row r="41" spans="2:2">
      <c r="B41">
        <v>180</v>
      </c>
    </row>
    <row r="42" spans="2:2">
      <c r="B42">
        <v>185</v>
      </c>
    </row>
    <row r="43" spans="2:2">
      <c r="B43">
        <v>190</v>
      </c>
    </row>
    <row r="44" spans="2:2">
      <c r="B44">
        <v>195</v>
      </c>
    </row>
    <row r="45" spans="2:2">
      <c r="B45">
        <v>200</v>
      </c>
    </row>
    <row r="46" spans="2:2">
      <c r="B46">
        <v>205</v>
      </c>
    </row>
    <row r="47" spans="2:2">
      <c r="B47">
        <v>210</v>
      </c>
    </row>
    <row r="48" spans="2:2">
      <c r="B48">
        <v>215</v>
      </c>
    </row>
    <row r="49" spans="2:2">
      <c r="B49">
        <v>220</v>
      </c>
    </row>
    <row r="50" spans="2:2">
      <c r="B50">
        <v>225</v>
      </c>
    </row>
    <row r="51" spans="2:2">
      <c r="B51">
        <v>230</v>
      </c>
    </row>
    <row r="52" spans="2:2">
      <c r="B52">
        <v>235</v>
      </c>
    </row>
    <row r="53" spans="2:2">
      <c r="B53">
        <v>240</v>
      </c>
    </row>
    <row r="54" spans="2:2">
      <c r="B54">
        <v>245</v>
      </c>
    </row>
    <row r="55" spans="2:2">
      <c r="B55">
        <v>250</v>
      </c>
    </row>
    <row r="56" spans="2:2">
      <c r="B56">
        <v>255</v>
      </c>
    </row>
    <row r="57" spans="2:2">
      <c r="B57">
        <v>260</v>
      </c>
    </row>
    <row r="58" spans="2:2">
      <c r="B58">
        <v>265</v>
      </c>
    </row>
    <row r="59" spans="2:2">
      <c r="B59">
        <v>270</v>
      </c>
    </row>
    <row r="60" spans="2:2">
      <c r="B60">
        <v>275</v>
      </c>
    </row>
    <row r="61" spans="2:2">
      <c r="B61">
        <v>280</v>
      </c>
    </row>
    <row r="62" spans="2:2">
      <c r="B62">
        <v>285</v>
      </c>
    </row>
    <row r="63" spans="2:2">
      <c r="B63">
        <v>290</v>
      </c>
    </row>
    <row r="64" spans="2:2">
      <c r="B64">
        <v>295</v>
      </c>
    </row>
    <row r="65" spans="2:2">
      <c r="B65">
        <v>300</v>
      </c>
    </row>
    <row r="66" spans="2:2">
      <c r="B66">
        <v>305</v>
      </c>
    </row>
    <row r="67" spans="2:2">
      <c r="B67">
        <v>310</v>
      </c>
    </row>
    <row r="68" spans="2:2">
      <c r="B68">
        <v>315</v>
      </c>
    </row>
    <row r="69" spans="2:2">
      <c r="B69">
        <v>320</v>
      </c>
    </row>
    <row r="70" spans="2:2">
      <c r="B70">
        <v>325</v>
      </c>
    </row>
    <row r="71" spans="2:2">
      <c r="B71">
        <v>330</v>
      </c>
    </row>
    <row r="72" spans="2:2">
      <c r="B72">
        <v>335</v>
      </c>
    </row>
    <row r="73" spans="2:2">
      <c r="B73">
        <v>340</v>
      </c>
    </row>
    <row r="74" spans="2:2">
      <c r="B74">
        <v>345</v>
      </c>
    </row>
    <row r="75" spans="2:2">
      <c r="B75">
        <v>350</v>
      </c>
    </row>
    <row r="76" spans="2:2">
      <c r="B76">
        <v>355</v>
      </c>
    </row>
    <row r="77" spans="2:2">
      <c r="B77">
        <v>360</v>
      </c>
    </row>
    <row r="78" spans="2:2">
      <c r="B78">
        <v>365</v>
      </c>
    </row>
    <row r="79" spans="2:2">
      <c r="B79">
        <v>370</v>
      </c>
    </row>
    <row r="80" spans="2:2">
      <c r="B80">
        <v>375</v>
      </c>
    </row>
    <row r="81" spans="2:2">
      <c r="B81">
        <v>380</v>
      </c>
    </row>
    <row r="82" spans="2:2">
      <c r="B82">
        <v>385</v>
      </c>
    </row>
    <row r="83" spans="2:2">
      <c r="B83">
        <v>390</v>
      </c>
    </row>
    <row r="84" spans="2:2">
      <c r="B84">
        <v>395</v>
      </c>
    </row>
    <row r="85" spans="2:2">
      <c r="B85">
        <v>400</v>
      </c>
    </row>
    <row r="86" spans="2:2">
      <c r="B86">
        <v>405</v>
      </c>
    </row>
    <row r="87" spans="2:2">
      <c r="B87">
        <v>410</v>
      </c>
    </row>
    <row r="88" spans="2:2">
      <c r="B88">
        <v>415</v>
      </c>
    </row>
    <row r="89" spans="2:2">
      <c r="B89">
        <v>420</v>
      </c>
    </row>
    <row r="90" spans="2:2">
      <c r="B90">
        <v>425</v>
      </c>
    </row>
    <row r="91" spans="2:2">
      <c r="B91">
        <v>430</v>
      </c>
    </row>
    <row r="92" spans="2:2">
      <c r="B92">
        <v>435</v>
      </c>
    </row>
    <row r="93" spans="2:2">
      <c r="B93">
        <v>440</v>
      </c>
    </row>
    <row r="94" spans="2:2">
      <c r="B94">
        <v>445</v>
      </c>
    </row>
    <row r="95" spans="2:2">
      <c r="B95">
        <v>500</v>
      </c>
    </row>
    <row r="96" spans="2:2">
      <c r="B96">
        <v>455</v>
      </c>
    </row>
    <row r="97" spans="1:8">
      <c r="B97">
        <v>460</v>
      </c>
    </row>
    <row r="98" spans="1:8">
      <c r="B98">
        <v>465</v>
      </c>
    </row>
    <row r="99" spans="1:8">
      <c r="B99">
        <v>470</v>
      </c>
    </row>
    <row r="100" spans="1:8">
      <c r="B100">
        <v>475</v>
      </c>
    </row>
    <row r="101" spans="1:8">
      <c r="B101">
        <v>480</v>
      </c>
    </row>
    <row r="102" spans="1:8">
      <c r="B102">
        <v>485</v>
      </c>
    </row>
    <row r="103" spans="1:8">
      <c r="B103">
        <v>490</v>
      </c>
    </row>
    <row r="104" spans="1:8">
      <c r="B104">
        <v>495</v>
      </c>
    </row>
    <row r="105" spans="1:8">
      <c r="B105">
        <v>500</v>
      </c>
    </row>
    <row r="108" spans="1:8" ht="18.75">
      <c r="A108" s="31" t="s">
        <v>7</v>
      </c>
      <c r="D108" s="2" t="s">
        <v>46</v>
      </c>
    </row>
    <row r="109" spans="1:8">
      <c r="D109" s="2" t="s">
        <v>107</v>
      </c>
    </row>
    <row r="110" spans="1:8">
      <c r="B110">
        <v>55</v>
      </c>
      <c r="C110" s="2"/>
    </row>
    <row r="111" spans="1:8">
      <c r="B111">
        <v>60</v>
      </c>
      <c r="C111" s="2"/>
    </row>
    <row r="112" spans="1:8">
      <c r="B112">
        <v>62</v>
      </c>
      <c r="C112" s="2"/>
      <c r="D112" s="25" t="s">
        <v>101</v>
      </c>
      <c r="E112" s="27"/>
      <c r="G112" s="25" t="s">
        <v>108</v>
      </c>
      <c r="H112" s="26"/>
    </row>
    <row r="113" spans="2:8">
      <c r="B113">
        <v>65</v>
      </c>
      <c r="C113" s="2"/>
      <c r="D113" s="3" t="s">
        <v>96</v>
      </c>
      <c r="E113" s="3">
        <f>_xlfn.QUARTILE.EXC(B110:B209,1)</f>
        <v>141.25</v>
      </c>
      <c r="G113" s="3" t="s">
        <v>109</v>
      </c>
      <c r="H113" s="24">
        <f>PERCENTILE(B110:B209,0.15)</f>
        <v>94.55</v>
      </c>
    </row>
    <row r="114" spans="2:8">
      <c r="B114">
        <v>68</v>
      </c>
      <c r="C114" s="2"/>
      <c r="D114" s="3" t="s">
        <v>97</v>
      </c>
      <c r="E114" s="3">
        <f>_xlfn.QUARTILE.EXC(B110:B209,2)</f>
        <v>267.5</v>
      </c>
      <c r="G114" s="3" t="s">
        <v>110</v>
      </c>
      <c r="H114" s="3">
        <f>PERCENTILE(B110:B209,0.5)</f>
        <v>267.5</v>
      </c>
    </row>
    <row r="115" spans="2:8">
      <c r="B115">
        <v>70</v>
      </c>
      <c r="C115" s="2"/>
      <c r="D115" s="3" t="s">
        <v>98</v>
      </c>
      <c r="E115" s="3">
        <f>_xlfn.QUARTILE.EXC(B110:B209,3)</f>
        <v>393.75</v>
      </c>
      <c r="G115" s="3" t="s">
        <v>111</v>
      </c>
      <c r="H115" s="3">
        <f>PERCENTILE(B110:B209,0.85)</f>
        <v>440.74999999999994</v>
      </c>
    </row>
    <row r="116" spans="2:8">
      <c r="B116">
        <v>72</v>
      </c>
      <c r="C116" s="2"/>
      <c r="D116" s="29" t="s">
        <v>15</v>
      </c>
      <c r="E116">
        <f>MIN(B110:B209)</f>
        <v>55</v>
      </c>
    </row>
    <row r="117" spans="2:8">
      <c r="B117">
        <v>75</v>
      </c>
      <c r="C117" s="2"/>
      <c r="D117" s="29" t="s">
        <v>16</v>
      </c>
      <c r="E117">
        <f>MAX(B110:B209)</f>
        <v>515</v>
      </c>
    </row>
    <row r="118" spans="2:8">
      <c r="B118">
        <v>78</v>
      </c>
      <c r="C118" s="2"/>
    </row>
    <row r="119" spans="2:8">
      <c r="B119">
        <v>80</v>
      </c>
      <c r="C119" s="2"/>
    </row>
    <row r="120" spans="2:8">
      <c r="B120">
        <v>82</v>
      </c>
      <c r="C120" s="2"/>
    </row>
    <row r="121" spans="2:8">
      <c r="B121">
        <v>85</v>
      </c>
      <c r="C121" s="2"/>
    </row>
    <row r="122" spans="2:8">
      <c r="B122">
        <v>88</v>
      </c>
      <c r="C122" s="2"/>
    </row>
    <row r="123" spans="2:8">
      <c r="B123">
        <v>90</v>
      </c>
    </row>
    <row r="124" spans="2:8">
      <c r="B124">
        <v>92</v>
      </c>
    </row>
    <row r="125" spans="2:8">
      <c r="B125">
        <v>95</v>
      </c>
    </row>
    <row r="126" spans="2:8">
      <c r="B126">
        <v>100</v>
      </c>
    </row>
    <row r="127" spans="2:8">
      <c r="B127">
        <v>105</v>
      </c>
    </row>
    <row r="128" spans="2:8">
      <c r="B128">
        <v>110</v>
      </c>
    </row>
    <row r="129" spans="2:2">
      <c r="B129">
        <v>115</v>
      </c>
    </row>
    <row r="130" spans="2:2">
      <c r="B130">
        <v>120</v>
      </c>
    </row>
    <row r="131" spans="2:2">
      <c r="B131">
        <v>125</v>
      </c>
    </row>
    <row r="132" spans="2:2">
      <c r="B132">
        <v>130</v>
      </c>
    </row>
    <row r="133" spans="2:2">
      <c r="B133">
        <v>135</v>
      </c>
    </row>
    <row r="134" spans="2:2">
      <c r="B134">
        <v>140</v>
      </c>
    </row>
    <row r="135" spans="2:2">
      <c r="B135">
        <v>145</v>
      </c>
    </row>
    <row r="136" spans="2:2">
      <c r="B136">
        <v>150</v>
      </c>
    </row>
    <row r="137" spans="2:2">
      <c r="B137">
        <v>155</v>
      </c>
    </row>
    <row r="138" spans="2:2">
      <c r="B138">
        <v>160</v>
      </c>
    </row>
    <row r="139" spans="2:2">
      <c r="B139">
        <v>165</v>
      </c>
    </row>
    <row r="140" spans="2:2">
      <c r="B140">
        <v>170</v>
      </c>
    </row>
    <row r="141" spans="2:2">
      <c r="B141">
        <v>175</v>
      </c>
    </row>
    <row r="142" spans="2:2">
      <c r="B142">
        <v>180</v>
      </c>
    </row>
    <row r="143" spans="2:2">
      <c r="B143">
        <v>185</v>
      </c>
    </row>
    <row r="144" spans="2:2">
      <c r="B144">
        <v>190</v>
      </c>
    </row>
    <row r="145" spans="2:2">
      <c r="B145">
        <v>195</v>
      </c>
    </row>
    <row r="146" spans="2:2">
      <c r="B146">
        <v>200</v>
      </c>
    </row>
    <row r="147" spans="2:2">
      <c r="B147">
        <v>205</v>
      </c>
    </row>
    <row r="148" spans="2:2">
      <c r="B148">
        <v>210</v>
      </c>
    </row>
    <row r="149" spans="2:2">
      <c r="B149">
        <v>215</v>
      </c>
    </row>
    <row r="150" spans="2:2">
      <c r="B150">
        <v>220</v>
      </c>
    </row>
    <row r="151" spans="2:2">
      <c r="B151">
        <v>225</v>
      </c>
    </row>
    <row r="152" spans="2:2">
      <c r="B152">
        <v>230</v>
      </c>
    </row>
    <row r="153" spans="2:2">
      <c r="B153">
        <v>235</v>
      </c>
    </row>
    <row r="154" spans="2:2">
      <c r="B154">
        <v>240</v>
      </c>
    </row>
    <row r="155" spans="2:2">
      <c r="B155">
        <v>245</v>
      </c>
    </row>
    <row r="156" spans="2:2">
      <c r="B156">
        <v>250</v>
      </c>
    </row>
    <row r="157" spans="2:2">
      <c r="B157">
        <v>255</v>
      </c>
    </row>
    <row r="158" spans="2:2">
      <c r="B158">
        <v>260</v>
      </c>
    </row>
    <row r="159" spans="2:2">
      <c r="B159">
        <v>265</v>
      </c>
    </row>
    <row r="160" spans="2:2">
      <c r="B160">
        <v>270</v>
      </c>
    </row>
    <row r="161" spans="2:2">
      <c r="B161">
        <v>275</v>
      </c>
    </row>
    <row r="162" spans="2:2">
      <c r="B162">
        <v>280</v>
      </c>
    </row>
    <row r="163" spans="2:2">
      <c r="B163">
        <v>285</v>
      </c>
    </row>
    <row r="164" spans="2:2">
      <c r="B164">
        <v>290</v>
      </c>
    </row>
    <row r="165" spans="2:2">
      <c r="B165">
        <v>295</v>
      </c>
    </row>
    <row r="166" spans="2:2">
      <c r="B166">
        <v>300</v>
      </c>
    </row>
    <row r="167" spans="2:2">
      <c r="B167">
        <v>305</v>
      </c>
    </row>
    <row r="168" spans="2:2">
      <c r="B168">
        <v>310</v>
      </c>
    </row>
    <row r="169" spans="2:2">
      <c r="B169">
        <v>315</v>
      </c>
    </row>
    <row r="170" spans="2:2">
      <c r="B170">
        <v>320</v>
      </c>
    </row>
    <row r="171" spans="2:2">
      <c r="B171">
        <v>325</v>
      </c>
    </row>
    <row r="172" spans="2:2">
      <c r="B172">
        <v>330</v>
      </c>
    </row>
    <row r="173" spans="2:2">
      <c r="B173">
        <v>335</v>
      </c>
    </row>
    <row r="174" spans="2:2">
      <c r="B174">
        <v>340</v>
      </c>
    </row>
    <row r="175" spans="2:2">
      <c r="B175">
        <v>345</v>
      </c>
    </row>
    <row r="176" spans="2:2">
      <c r="B176">
        <v>350</v>
      </c>
    </row>
    <row r="177" spans="2:2">
      <c r="B177">
        <v>355</v>
      </c>
    </row>
    <row r="178" spans="2:2">
      <c r="B178">
        <v>360</v>
      </c>
    </row>
    <row r="179" spans="2:2">
      <c r="B179">
        <v>365</v>
      </c>
    </row>
    <row r="180" spans="2:2">
      <c r="B180">
        <v>370</v>
      </c>
    </row>
    <row r="181" spans="2:2">
      <c r="B181">
        <v>375</v>
      </c>
    </row>
    <row r="182" spans="2:2">
      <c r="B182">
        <v>380</v>
      </c>
    </row>
    <row r="183" spans="2:2">
      <c r="B183">
        <v>385</v>
      </c>
    </row>
    <row r="184" spans="2:2">
      <c r="B184">
        <v>390</v>
      </c>
    </row>
    <row r="185" spans="2:2">
      <c r="B185">
        <v>395</v>
      </c>
    </row>
    <row r="186" spans="2:2">
      <c r="B186">
        <v>400</v>
      </c>
    </row>
    <row r="187" spans="2:2">
      <c r="B187">
        <v>405</v>
      </c>
    </row>
    <row r="188" spans="2:2">
      <c r="B188">
        <v>410</v>
      </c>
    </row>
    <row r="189" spans="2:2">
      <c r="B189">
        <v>415</v>
      </c>
    </row>
    <row r="190" spans="2:2">
      <c r="B190">
        <v>420</v>
      </c>
    </row>
    <row r="191" spans="2:2">
      <c r="B191">
        <v>425</v>
      </c>
    </row>
    <row r="192" spans="2:2">
      <c r="B192">
        <v>430</v>
      </c>
    </row>
    <row r="193" spans="2:2">
      <c r="B193">
        <v>435</v>
      </c>
    </row>
    <row r="194" spans="2:2">
      <c r="B194">
        <v>440</v>
      </c>
    </row>
    <row r="195" spans="2:2">
      <c r="B195">
        <v>445</v>
      </c>
    </row>
    <row r="196" spans="2:2">
      <c r="B196">
        <v>450</v>
      </c>
    </row>
    <row r="197" spans="2:2">
      <c r="B197">
        <v>455</v>
      </c>
    </row>
    <row r="198" spans="2:2">
      <c r="B198">
        <v>460</v>
      </c>
    </row>
    <row r="199" spans="2:2">
      <c r="B199">
        <v>465</v>
      </c>
    </row>
    <row r="200" spans="2:2">
      <c r="B200">
        <v>470</v>
      </c>
    </row>
    <row r="201" spans="2:2">
      <c r="B201">
        <v>475</v>
      </c>
    </row>
    <row r="202" spans="2:2">
      <c r="B202">
        <v>480</v>
      </c>
    </row>
    <row r="203" spans="2:2">
      <c r="B203">
        <v>485</v>
      </c>
    </row>
    <row r="204" spans="2:2">
      <c r="B204">
        <v>490</v>
      </c>
    </row>
    <row r="205" spans="2:2">
      <c r="B205">
        <v>495</v>
      </c>
    </row>
    <row r="206" spans="2:2">
      <c r="B206">
        <v>500</v>
      </c>
    </row>
    <row r="207" spans="2:2">
      <c r="B207">
        <v>505</v>
      </c>
    </row>
    <row r="208" spans="2:2">
      <c r="B208">
        <v>510</v>
      </c>
    </row>
    <row r="209" spans="1:8">
      <c r="B209">
        <v>515</v>
      </c>
    </row>
    <row r="213" spans="1:8" ht="18.75">
      <c r="A213" s="31" t="s">
        <v>10</v>
      </c>
    </row>
    <row r="214" spans="1:8">
      <c r="C214" s="2" t="s">
        <v>46</v>
      </c>
    </row>
    <row r="215" spans="1:8">
      <c r="C215" s="2" t="s">
        <v>112</v>
      </c>
    </row>
    <row r="217" spans="1:8">
      <c r="B217">
        <v>20</v>
      </c>
      <c r="D217" s="2"/>
    </row>
    <row r="218" spans="1:8" ht="18.75">
      <c r="A218" s="28"/>
      <c r="B218">
        <v>25</v>
      </c>
      <c r="D218" s="25" t="s">
        <v>116</v>
      </c>
      <c r="E218" s="27"/>
      <c r="G218" s="27" t="s">
        <v>108</v>
      </c>
      <c r="H218" s="27"/>
    </row>
    <row r="219" spans="1:8">
      <c r="B219">
        <v>30</v>
      </c>
      <c r="D219" s="3" t="s">
        <v>96</v>
      </c>
      <c r="E219" s="3">
        <f>QUARTILE(B217:B326,1)</f>
        <v>156.25</v>
      </c>
      <c r="G219" s="3" t="s">
        <v>115</v>
      </c>
      <c r="H219" s="3">
        <f>PERCENTILE(B217:B326,0.2)</f>
        <v>129</v>
      </c>
    </row>
    <row r="220" spans="1:8" ht="18.75">
      <c r="A220" s="28"/>
      <c r="B220">
        <v>35</v>
      </c>
      <c r="D220" s="3" t="s">
        <v>97</v>
      </c>
      <c r="E220" s="3">
        <f>QUARTILE(B217:B326,2)</f>
        <v>292.5</v>
      </c>
      <c r="G220" s="3" t="s">
        <v>114</v>
      </c>
      <c r="H220" s="3">
        <f>PERCENTILE(B217:B326,0.4)</f>
        <v>238</v>
      </c>
    </row>
    <row r="221" spans="1:8">
      <c r="B221">
        <v>40</v>
      </c>
      <c r="D221" s="30" t="s">
        <v>98</v>
      </c>
      <c r="E221" s="3">
        <f>QUARTILE(B217:B326,3)</f>
        <v>428.75</v>
      </c>
      <c r="G221" s="3" t="s">
        <v>113</v>
      </c>
      <c r="H221" s="3">
        <f>PERCENTILE(B217:B326,0.8)</f>
        <v>456</v>
      </c>
    </row>
    <row r="222" spans="1:8" ht="18.75">
      <c r="A222" s="28"/>
      <c r="B222">
        <v>45</v>
      </c>
      <c r="D222" s="2"/>
    </row>
    <row r="223" spans="1:8">
      <c r="B223">
        <v>50</v>
      </c>
      <c r="D223" s="2"/>
    </row>
    <row r="224" spans="1:8" ht="18.75">
      <c r="A224" s="28"/>
      <c r="B224">
        <v>55</v>
      </c>
      <c r="D224" s="2" t="s">
        <v>15</v>
      </c>
      <c r="E224">
        <f>MIN(B217:B326)</f>
        <v>20</v>
      </c>
    </row>
    <row r="225" spans="1:5">
      <c r="B225">
        <v>60</v>
      </c>
      <c r="D225" s="2" t="s">
        <v>96</v>
      </c>
      <c r="E225">
        <f>QUARTILE(B217:B326,1)</f>
        <v>156.25</v>
      </c>
    </row>
    <row r="226" spans="1:5" ht="18.75">
      <c r="A226" s="28"/>
      <c r="B226">
        <v>65</v>
      </c>
      <c r="D226" s="2" t="s">
        <v>117</v>
      </c>
      <c r="E226">
        <f>MEDIAN(B217:B326)</f>
        <v>292.5</v>
      </c>
    </row>
    <row r="227" spans="1:5">
      <c r="B227">
        <v>70</v>
      </c>
      <c r="D227" s="2" t="s">
        <v>98</v>
      </c>
      <c r="E227">
        <f>QUARTILE(B217:B326,3)</f>
        <v>428.75</v>
      </c>
    </row>
    <row r="228" spans="1:5" ht="18.75">
      <c r="A228" s="28"/>
      <c r="B228">
        <v>75</v>
      </c>
      <c r="D228" s="2" t="s">
        <v>16</v>
      </c>
      <c r="E228">
        <f>MAX(B217:B326)</f>
        <v>565</v>
      </c>
    </row>
    <row r="229" spans="1:5">
      <c r="B229">
        <v>80</v>
      </c>
    </row>
    <row r="230" spans="1:5" ht="18.75">
      <c r="A230" s="28"/>
      <c r="B230">
        <v>85</v>
      </c>
    </row>
    <row r="231" spans="1:5">
      <c r="B231">
        <v>90</v>
      </c>
    </row>
    <row r="232" spans="1:5" ht="18.75">
      <c r="A232" s="28"/>
      <c r="B232">
        <v>95</v>
      </c>
    </row>
    <row r="233" spans="1:5">
      <c r="B233">
        <v>100</v>
      </c>
    </row>
    <row r="234" spans="1:5" ht="18.75">
      <c r="A234" s="28"/>
      <c r="B234">
        <v>105</v>
      </c>
    </row>
    <row r="235" spans="1:5">
      <c r="B235">
        <v>110</v>
      </c>
    </row>
    <row r="236" spans="1:5" ht="18.75">
      <c r="A236" s="28"/>
      <c r="B236">
        <v>115</v>
      </c>
    </row>
    <row r="237" spans="1:5">
      <c r="B237">
        <v>120</v>
      </c>
    </row>
    <row r="238" spans="1:5" ht="18.75">
      <c r="A238" s="28"/>
      <c r="B238">
        <v>125</v>
      </c>
    </row>
    <row r="239" spans="1:5">
      <c r="B239">
        <v>130</v>
      </c>
    </row>
    <row r="240" spans="1:5" ht="18.75">
      <c r="A240" s="28"/>
      <c r="B240">
        <v>135</v>
      </c>
    </row>
    <row r="241" spans="1:2">
      <c r="B241">
        <v>140</v>
      </c>
    </row>
    <row r="242" spans="1:2" ht="18.75">
      <c r="A242" s="28"/>
      <c r="B242">
        <v>145</v>
      </c>
    </row>
    <row r="243" spans="1:2">
      <c r="B243">
        <v>150</v>
      </c>
    </row>
    <row r="244" spans="1:2" ht="18.75">
      <c r="A244" s="28"/>
      <c r="B244">
        <v>155</v>
      </c>
    </row>
    <row r="245" spans="1:2">
      <c r="B245">
        <v>160</v>
      </c>
    </row>
    <row r="246" spans="1:2" ht="18.75">
      <c r="A246" s="28"/>
      <c r="B246">
        <v>165</v>
      </c>
    </row>
    <row r="247" spans="1:2">
      <c r="B247">
        <v>170</v>
      </c>
    </row>
    <row r="248" spans="1:2" ht="18.75">
      <c r="A248" s="28"/>
      <c r="B248">
        <v>175</v>
      </c>
    </row>
    <row r="249" spans="1:2">
      <c r="B249">
        <v>180</v>
      </c>
    </row>
    <row r="250" spans="1:2" ht="18.75">
      <c r="A250" s="28"/>
      <c r="B250">
        <v>185</v>
      </c>
    </row>
    <row r="251" spans="1:2">
      <c r="B251">
        <v>190</v>
      </c>
    </row>
    <row r="252" spans="1:2" ht="18.75">
      <c r="A252" s="28"/>
      <c r="B252">
        <v>195</v>
      </c>
    </row>
    <row r="253" spans="1:2">
      <c r="B253">
        <v>200</v>
      </c>
    </row>
    <row r="254" spans="1:2" ht="18.75">
      <c r="A254" s="28"/>
      <c r="B254">
        <v>205</v>
      </c>
    </row>
    <row r="255" spans="1:2">
      <c r="B255">
        <v>210</v>
      </c>
    </row>
    <row r="256" spans="1:2" ht="18.75">
      <c r="A256" s="28"/>
      <c r="B256">
        <v>215</v>
      </c>
    </row>
    <row r="257" spans="1:2">
      <c r="B257">
        <v>220</v>
      </c>
    </row>
    <row r="258" spans="1:2" ht="18.75">
      <c r="A258" s="28"/>
      <c r="B258">
        <v>225</v>
      </c>
    </row>
    <row r="259" spans="1:2">
      <c r="B259">
        <v>230</v>
      </c>
    </row>
    <row r="260" spans="1:2" ht="18.75">
      <c r="A260" s="28"/>
      <c r="B260">
        <v>235</v>
      </c>
    </row>
    <row r="261" spans="1:2">
      <c r="B261">
        <v>240</v>
      </c>
    </row>
    <row r="262" spans="1:2" ht="18.75">
      <c r="A262" s="28"/>
      <c r="B262">
        <v>245</v>
      </c>
    </row>
    <row r="263" spans="1:2">
      <c r="B263">
        <v>250</v>
      </c>
    </row>
    <row r="264" spans="1:2" ht="18.75">
      <c r="A264" s="28"/>
      <c r="B264">
        <v>255</v>
      </c>
    </row>
    <row r="265" spans="1:2">
      <c r="B265">
        <v>260</v>
      </c>
    </row>
    <row r="266" spans="1:2" ht="18.75">
      <c r="A266" s="28"/>
      <c r="B266">
        <v>265</v>
      </c>
    </row>
    <row r="267" spans="1:2">
      <c r="B267">
        <v>270</v>
      </c>
    </row>
    <row r="268" spans="1:2" ht="18.75">
      <c r="A268" s="28"/>
      <c r="B268">
        <v>275</v>
      </c>
    </row>
    <row r="269" spans="1:2">
      <c r="B269">
        <v>280</v>
      </c>
    </row>
    <row r="270" spans="1:2" ht="18.75">
      <c r="A270" s="28"/>
      <c r="B270">
        <v>285</v>
      </c>
    </row>
    <row r="271" spans="1:2">
      <c r="B271">
        <v>290</v>
      </c>
    </row>
    <row r="272" spans="1:2" ht="18.75">
      <c r="A272" s="28"/>
      <c r="B272">
        <v>295</v>
      </c>
    </row>
    <row r="273" spans="1:2">
      <c r="B273">
        <v>300</v>
      </c>
    </row>
    <row r="274" spans="1:2" ht="18.75">
      <c r="A274" s="28"/>
      <c r="B274">
        <v>305</v>
      </c>
    </row>
    <row r="275" spans="1:2">
      <c r="B275">
        <v>310</v>
      </c>
    </row>
    <row r="276" spans="1:2" ht="18.75">
      <c r="A276" s="28"/>
      <c r="B276">
        <v>315</v>
      </c>
    </row>
    <row r="277" spans="1:2">
      <c r="B277">
        <v>320</v>
      </c>
    </row>
    <row r="278" spans="1:2" ht="18.75">
      <c r="A278" s="28"/>
      <c r="B278">
        <v>325</v>
      </c>
    </row>
    <row r="279" spans="1:2">
      <c r="B279">
        <v>330</v>
      </c>
    </row>
    <row r="280" spans="1:2" ht="18.75">
      <c r="A280" s="28"/>
      <c r="B280">
        <v>335</v>
      </c>
    </row>
    <row r="281" spans="1:2">
      <c r="B281">
        <v>340</v>
      </c>
    </row>
    <row r="282" spans="1:2" ht="18.75">
      <c r="A282" s="28"/>
      <c r="B282">
        <v>345</v>
      </c>
    </row>
    <row r="283" spans="1:2">
      <c r="B283">
        <v>350</v>
      </c>
    </row>
    <row r="284" spans="1:2" ht="18.75">
      <c r="A284" s="28"/>
      <c r="B284">
        <v>355</v>
      </c>
    </row>
    <row r="285" spans="1:2">
      <c r="B285">
        <v>360</v>
      </c>
    </row>
    <row r="286" spans="1:2" ht="18.75">
      <c r="A286" s="28"/>
      <c r="B286">
        <v>365</v>
      </c>
    </row>
    <row r="287" spans="1:2">
      <c r="B287">
        <v>370</v>
      </c>
    </row>
    <row r="288" spans="1:2" ht="18.75">
      <c r="A288" s="28"/>
      <c r="B288">
        <v>375</v>
      </c>
    </row>
    <row r="289" spans="1:2">
      <c r="B289">
        <v>380</v>
      </c>
    </row>
    <row r="290" spans="1:2" ht="18.75">
      <c r="A290" s="28"/>
      <c r="B290">
        <v>385</v>
      </c>
    </row>
    <row r="291" spans="1:2">
      <c r="B291">
        <v>390</v>
      </c>
    </row>
    <row r="292" spans="1:2" ht="18.75">
      <c r="A292" s="28"/>
      <c r="B292">
        <v>395</v>
      </c>
    </row>
    <row r="293" spans="1:2">
      <c r="B293">
        <v>400</v>
      </c>
    </row>
    <row r="294" spans="1:2" ht="18.75">
      <c r="A294" s="28"/>
      <c r="B294">
        <v>405</v>
      </c>
    </row>
    <row r="295" spans="1:2">
      <c r="B295">
        <v>410</v>
      </c>
    </row>
    <row r="296" spans="1:2" ht="18.75">
      <c r="A296" s="28"/>
      <c r="B296">
        <v>415</v>
      </c>
    </row>
    <row r="297" spans="1:2">
      <c r="B297">
        <v>420</v>
      </c>
    </row>
    <row r="298" spans="1:2" ht="18.75">
      <c r="A298" s="28"/>
      <c r="B298">
        <v>425</v>
      </c>
    </row>
    <row r="299" spans="1:2">
      <c r="B299">
        <v>430</v>
      </c>
    </row>
    <row r="300" spans="1:2" ht="18.75">
      <c r="A300" s="28"/>
      <c r="B300">
        <v>435</v>
      </c>
    </row>
    <row r="301" spans="1:2">
      <c r="B301">
        <v>440</v>
      </c>
    </row>
    <row r="302" spans="1:2" ht="18.75">
      <c r="A302" s="28"/>
      <c r="B302">
        <v>445</v>
      </c>
    </row>
    <row r="303" spans="1:2">
      <c r="B303">
        <v>450</v>
      </c>
    </row>
    <row r="304" spans="1:2" ht="18.75">
      <c r="A304" s="28"/>
      <c r="B304">
        <v>455</v>
      </c>
    </row>
    <row r="305" spans="1:2">
      <c r="B305">
        <v>460</v>
      </c>
    </row>
    <row r="306" spans="1:2" ht="18.75">
      <c r="A306" s="28"/>
      <c r="B306">
        <v>465</v>
      </c>
    </row>
    <row r="307" spans="1:2">
      <c r="B307">
        <v>470</v>
      </c>
    </row>
    <row r="308" spans="1:2" ht="18.75">
      <c r="A308" s="28"/>
      <c r="B308">
        <v>475</v>
      </c>
    </row>
    <row r="309" spans="1:2">
      <c r="B309">
        <v>480</v>
      </c>
    </row>
    <row r="310" spans="1:2" ht="18.75">
      <c r="A310" s="28"/>
      <c r="B310">
        <v>485</v>
      </c>
    </row>
    <row r="311" spans="1:2">
      <c r="B311">
        <v>490</v>
      </c>
    </row>
    <row r="312" spans="1:2" ht="18.75">
      <c r="A312" s="28"/>
      <c r="B312">
        <v>495</v>
      </c>
    </row>
    <row r="313" spans="1:2">
      <c r="B313">
        <v>500</v>
      </c>
    </row>
    <row r="314" spans="1:2" ht="18.75">
      <c r="A314" s="28"/>
      <c r="B314">
        <v>505</v>
      </c>
    </row>
    <row r="315" spans="1:2">
      <c r="B315">
        <v>510</v>
      </c>
    </row>
    <row r="316" spans="1:2" ht="18.75">
      <c r="A316" s="28"/>
      <c r="B316">
        <v>515</v>
      </c>
    </row>
    <row r="317" spans="1:2">
      <c r="B317">
        <v>520</v>
      </c>
    </row>
    <row r="318" spans="1:2" ht="18.75">
      <c r="A318" s="28"/>
      <c r="B318">
        <v>525</v>
      </c>
    </row>
    <row r="319" spans="1:2">
      <c r="B319">
        <v>530</v>
      </c>
    </row>
    <row r="320" spans="1:2" ht="18.75">
      <c r="A320" s="28"/>
      <c r="B320">
        <v>535</v>
      </c>
    </row>
    <row r="321" spans="1:8">
      <c r="B321">
        <v>540</v>
      </c>
    </row>
    <row r="322" spans="1:8" ht="18.75">
      <c r="A322" s="28"/>
      <c r="B322">
        <v>545</v>
      </c>
    </row>
    <row r="323" spans="1:8">
      <c r="B323">
        <v>550</v>
      </c>
    </row>
    <row r="324" spans="1:8" ht="18.75">
      <c r="A324" s="28"/>
      <c r="B324">
        <v>555</v>
      </c>
    </row>
    <row r="325" spans="1:8">
      <c r="B325">
        <v>560</v>
      </c>
    </row>
    <row r="326" spans="1:8" ht="18.75">
      <c r="A326" s="28"/>
      <c r="B326">
        <v>565</v>
      </c>
    </row>
    <row r="329" spans="1:8" ht="18.75">
      <c r="A329" s="66" t="s">
        <v>32</v>
      </c>
      <c r="B329" s="66"/>
    </row>
    <row r="330" spans="1:8">
      <c r="C330" s="2" t="s">
        <v>46</v>
      </c>
    </row>
    <row r="331" spans="1:8">
      <c r="C331" s="2" t="s">
        <v>118</v>
      </c>
    </row>
    <row r="333" spans="1:8">
      <c r="B333">
        <v>15</v>
      </c>
      <c r="C333" s="2"/>
      <c r="D333" s="61" t="s">
        <v>116</v>
      </c>
      <c r="G333" s="61" t="s">
        <v>108</v>
      </c>
    </row>
    <row r="334" spans="1:8">
      <c r="B334">
        <v>20</v>
      </c>
      <c r="C334" s="2"/>
      <c r="D334" s="3" t="s">
        <v>96</v>
      </c>
      <c r="E334" s="3">
        <f>QUARTILE(B333:B452,1)</f>
        <v>163.75</v>
      </c>
      <c r="G334" s="3" t="s">
        <v>130</v>
      </c>
      <c r="H334" s="3">
        <f>PERCENTILE(B333:B452,0.3)</f>
        <v>193.49999999999997</v>
      </c>
    </row>
    <row r="335" spans="1:8">
      <c r="B335">
        <v>25</v>
      </c>
      <c r="C335" s="2"/>
      <c r="D335" s="3" t="s">
        <v>97</v>
      </c>
      <c r="E335" s="3">
        <f>QUARTILE(B333:B452,2)</f>
        <v>312.5</v>
      </c>
      <c r="G335" s="3" t="s">
        <v>110</v>
      </c>
      <c r="H335" s="3">
        <f>PERCENTILE(B333:B452,0.5)</f>
        <v>312.5</v>
      </c>
    </row>
    <row r="336" spans="1:8">
      <c r="B336">
        <v>30</v>
      </c>
      <c r="C336" s="2"/>
      <c r="D336" s="3" t="s">
        <v>98</v>
      </c>
      <c r="E336" s="3">
        <f>QUARTILE(B333:B452,3)</f>
        <v>461.25</v>
      </c>
      <c r="G336" s="3" t="s">
        <v>131</v>
      </c>
      <c r="H336" s="3">
        <f>PERCENTILE(B333:B452,0.7)</f>
        <v>431.5</v>
      </c>
    </row>
    <row r="337" spans="2:3">
      <c r="B337">
        <v>35</v>
      </c>
      <c r="C337" s="2"/>
    </row>
    <row r="338" spans="2:3">
      <c r="B338">
        <v>40</v>
      </c>
      <c r="C338" s="2"/>
    </row>
    <row r="339" spans="2:3">
      <c r="B339">
        <v>45</v>
      </c>
      <c r="C339" s="2"/>
    </row>
    <row r="340" spans="2:3">
      <c r="B340">
        <v>50</v>
      </c>
      <c r="C340" s="2"/>
    </row>
    <row r="341" spans="2:3">
      <c r="B341">
        <v>55</v>
      </c>
      <c r="C341" s="2"/>
    </row>
    <row r="342" spans="2:3">
      <c r="B342">
        <v>60</v>
      </c>
      <c r="C342" s="2"/>
    </row>
    <row r="343" spans="2:3">
      <c r="B343">
        <v>65</v>
      </c>
      <c r="C343" s="2"/>
    </row>
    <row r="344" spans="2:3">
      <c r="B344">
        <v>70</v>
      </c>
      <c r="C344" s="2"/>
    </row>
    <row r="345" spans="2:3">
      <c r="B345">
        <v>75</v>
      </c>
    </row>
    <row r="346" spans="2:3">
      <c r="B346">
        <v>80</v>
      </c>
    </row>
    <row r="347" spans="2:3">
      <c r="B347">
        <v>85</v>
      </c>
    </row>
    <row r="348" spans="2:3">
      <c r="B348">
        <v>90</v>
      </c>
    </row>
    <row r="349" spans="2:3">
      <c r="B349">
        <v>95</v>
      </c>
    </row>
    <row r="350" spans="2:3">
      <c r="B350">
        <v>100</v>
      </c>
    </row>
    <row r="351" spans="2:3">
      <c r="B351">
        <v>105</v>
      </c>
    </row>
    <row r="352" spans="2:3">
      <c r="B352">
        <v>110</v>
      </c>
    </row>
    <row r="353" spans="2:2">
      <c r="B353">
        <v>115</v>
      </c>
    </row>
    <row r="354" spans="2:2">
      <c r="B354">
        <v>120</v>
      </c>
    </row>
    <row r="355" spans="2:2">
      <c r="B355">
        <v>125</v>
      </c>
    </row>
    <row r="356" spans="2:2">
      <c r="B356">
        <v>130</v>
      </c>
    </row>
    <row r="357" spans="2:2">
      <c r="B357">
        <v>135</v>
      </c>
    </row>
    <row r="358" spans="2:2">
      <c r="B358">
        <v>140</v>
      </c>
    </row>
    <row r="359" spans="2:2">
      <c r="B359">
        <v>145</v>
      </c>
    </row>
    <row r="360" spans="2:2">
      <c r="B360">
        <v>150</v>
      </c>
    </row>
    <row r="361" spans="2:2">
      <c r="B361">
        <v>155</v>
      </c>
    </row>
    <row r="362" spans="2:2">
      <c r="B362">
        <v>160</v>
      </c>
    </row>
    <row r="363" spans="2:2">
      <c r="B363">
        <v>165</v>
      </c>
    </row>
    <row r="364" spans="2:2">
      <c r="B364">
        <v>170</v>
      </c>
    </row>
    <row r="365" spans="2:2">
      <c r="B365">
        <v>175</v>
      </c>
    </row>
    <row r="366" spans="2:2">
      <c r="B366">
        <v>180</v>
      </c>
    </row>
    <row r="367" spans="2:2">
      <c r="B367">
        <v>185</v>
      </c>
    </row>
    <row r="368" spans="2:2">
      <c r="B368">
        <v>190</v>
      </c>
    </row>
    <row r="369" spans="2:2">
      <c r="B369">
        <v>195</v>
      </c>
    </row>
    <row r="370" spans="2:2">
      <c r="B370">
        <v>200</v>
      </c>
    </row>
    <row r="371" spans="2:2">
      <c r="B371">
        <v>205</v>
      </c>
    </row>
    <row r="372" spans="2:2">
      <c r="B372">
        <v>210</v>
      </c>
    </row>
    <row r="373" spans="2:2">
      <c r="B373">
        <v>215</v>
      </c>
    </row>
    <row r="374" spans="2:2">
      <c r="B374">
        <v>220</v>
      </c>
    </row>
    <row r="375" spans="2:2">
      <c r="B375">
        <v>225</v>
      </c>
    </row>
    <row r="376" spans="2:2">
      <c r="B376">
        <v>230</v>
      </c>
    </row>
    <row r="377" spans="2:2">
      <c r="B377">
        <v>235</v>
      </c>
    </row>
    <row r="378" spans="2:2">
      <c r="B378">
        <v>240</v>
      </c>
    </row>
    <row r="379" spans="2:2">
      <c r="B379">
        <v>245</v>
      </c>
    </row>
    <row r="380" spans="2:2">
      <c r="B380">
        <v>250</v>
      </c>
    </row>
    <row r="381" spans="2:2">
      <c r="B381">
        <v>255</v>
      </c>
    </row>
    <row r="382" spans="2:2">
      <c r="B382">
        <v>260</v>
      </c>
    </row>
    <row r="383" spans="2:2">
      <c r="B383">
        <v>265</v>
      </c>
    </row>
    <row r="384" spans="2:2">
      <c r="B384">
        <v>270</v>
      </c>
    </row>
    <row r="385" spans="2:2">
      <c r="B385">
        <v>275</v>
      </c>
    </row>
    <row r="386" spans="2:2">
      <c r="B386">
        <v>280</v>
      </c>
    </row>
    <row r="387" spans="2:2">
      <c r="B387">
        <v>285</v>
      </c>
    </row>
    <row r="388" spans="2:2">
      <c r="B388">
        <v>290</v>
      </c>
    </row>
    <row r="389" spans="2:2">
      <c r="B389">
        <v>295</v>
      </c>
    </row>
    <row r="390" spans="2:2">
      <c r="B390">
        <v>300</v>
      </c>
    </row>
    <row r="391" spans="2:2">
      <c r="B391">
        <v>305</v>
      </c>
    </row>
    <row r="392" spans="2:2">
      <c r="B392">
        <v>310</v>
      </c>
    </row>
    <row r="393" spans="2:2">
      <c r="B393">
        <v>315</v>
      </c>
    </row>
    <row r="394" spans="2:2">
      <c r="B394">
        <v>320</v>
      </c>
    </row>
    <row r="395" spans="2:2">
      <c r="B395">
        <v>325</v>
      </c>
    </row>
    <row r="396" spans="2:2">
      <c r="B396">
        <v>330</v>
      </c>
    </row>
    <row r="397" spans="2:2">
      <c r="B397">
        <v>335</v>
      </c>
    </row>
    <row r="398" spans="2:2">
      <c r="B398">
        <v>340</v>
      </c>
    </row>
    <row r="399" spans="2:2">
      <c r="B399">
        <v>345</v>
      </c>
    </row>
    <row r="400" spans="2:2">
      <c r="B400">
        <v>350</v>
      </c>
    </row>
    <row r="401" spans="2:2">
      <c r="B401">
        <v>355</v>
      </c>
    </row>
    <row r="402" spans="2:2">
      <c r="B402">
        <v>360</v>
      </c>
    </row>
    <row r="403" spans="2:2">
      <c r="B403">
        <v>365</v>
      </c>
    </row>
    <row r="404" spans="2:2">
      <c r="B404">
        <v>370</v>
      </c>
    </row>
    <row r="405" spans="2:2">
      <c r="B405">
        <v>375</v>
      </c>
    </row>
    <row r="406" spans="2:2">
      <c r="B406">
        <v>380</v>
      </c>
    </row>
    <row r="407" spans="2:2">
      <c r="B407">
        <v>385</v>
      </c>
    </row>
    <row r="408" spans="2:2">
      <c r="B408">
        <v>390</v>
      </c>
    </row>
    <row r="409" spans="2:2">
      <c r="B409">
        <v>395</v>
      </c>
    </row>
    <row r="410" spans="2:2">
      <c r="B410">
        <v>400</v>
      </c>
    </row>
    <row r="411" spans="2:2">
      <c r="B411">
        <v>405</v>
      </c>
    </row>
    <row r="412" spans="2:2">
      <c r="B412">
        <v>410</v>
      </c>
    </row>
    <row r="413" spans="2:2">
      <c r="B413">
        <v>415</v>
      </c>
    </row>
    <row r="414" spans="2:2">
      <c r="B414">
        <v>420</v>
      </c>
    </row>
    <row r="415" spans="2:2">
      <c r="B415">
        <v>425</v>
      </c>
    </row>
    <row r="416" spans="2:2">
      <c r="B416">
        <v>430</v>
      </c>
    </row>
    <row r="417" spans="2:2">
      <c r="B417">
        <v>435</v>
      </c>
    </row>
    <row r="418" spans="2:2">
      <c r="B418">
        <v>440</v>
      </c>
    </row>
    <row r="419" spans="2:2">
      <c r="B419">
        <v>445</v>
      </c>
    </row>
    <row r="420" spans="2:2">
      <c r="B420">
        <v>450</v>
      </c>
    </row>
    <row r="421" spans="2:2">
      <c r="B421">
        <v>455</v>
      </c>
    </row>
    <row r="422" spans="2:2">
      <c r="B422">
        <v>460</v>
      </c>
    </row>
    <row r="423" spans="2:2">
      <c r="B423">
        <v>465</v>
      </c>
    </row>
    <row r="424" spans="2:2">
      <c r="B424">
        <v>470</v>
      </c>
    </row>
    <row r="425" spans="2:2">
      <c r="B425">
        <v>475</v>
      </c>
    </row>
    <row r="426" spans="2:2">
      <c r="B426">
        <v>480</v>
      </c>
    </row>
    <row r="427" spans="2:2">
      <c r="B427">
        <v>485</v>
      </c>
    </row>
    <row r="428" spans="2:2">
      <c r="B428">
        <v>490</v>
      </c>
    </row>
    <row r="429" spans="2:2">
      <c r="B429">
        <v>495</v>
      </c>
    </row>
    <row r="430" spans="2:2">
      <c r="B430">
        <v>500</v>
      </c>
    </row>
    <row r="431" spans="2:2">
      <c r="B431">
        <v>505</v>
      </c>
    </row>
    <row r="432" spans="2:2">
      <c r="B432">
        <v>510</v>
      </c>
    </row>
    <row r="433" spans="2:2">
      <c r="B433">
        <v>515</v>
      </c>
    </row>
    <row r="434" spans="2:2">
      <c r="B434">
        <v>520</v>
      </c>
    </row>
    <row r="435" spans="2:2">
      <c r="B435">
        <v>525</v>
      </c>
    </row>
    <row r="436" spans="2:2">
      <c r="B436">
        <v>530</v>
      </c>
    </row>
    <row r="437" spans="2:2">
      <c r="B437">
        <v>535</v>
      </c>
    </row>
    <row r="438" spans="2:2">
      <c r="B438">
        <v>540</v>
      </c>
    </row>
    <row r="439" spans="2:2">
      <c r="B439">
        <v>545</v>
      </c>
    </row>
    <row r="440" spans="2:2">
      <c r="B440">
        <v>550</v>
      </c>
    </row>
    <row r="441" spans="2:2">
      <c r="B441">
        <v>555</v>
      </c>
    </row>
    <row r="442" spans="2:2">
      <c r="B442">
        <v>560</v>
      </c>
    </row>
    <row r="443" spans="2:2">
      <c r="B443">
        <v>565</v>
      </c>
    </row>
    <row r="444" spans="2:2">
      <c r="B444">
        <v>570</v>
      </c>
    </row>
    <row r="445" spans="2:2">
      <c r="B445">
        <v>575</v>
      </c>
    </row>
    <row r="446" spans="2:2">
      <c r="B446">
        <v>580</v>
      </c>
    </row>
    <row r="447" spans="2:2">
      <c r="B447">
        <v>585</v>
      </c>
    </row>
    <row r="448" spans="2:2">
      <c r="B448">
        <v>590</v>
      </c>
    </row>
    <row r="449" spans="1:21">
      <c r="B449">
        <v>595</v>
      </c>
    </row>
    <row r="450" spans="1:21">
      <c r="B450">
        <v>600</v>
      </c>
    </row>
    <row r="451" spans="1:21">
      <c r="B451">
        <v>605</v>
      </c>
    </row>
    <row r="452" spans="1:21">
      <c r="B452">
        <v>610</v>
      </c>
    </row>
    <row r="454" spans="1:21" ht="21">
      <c r="A454" s="33" t="s">
        <v>62</v>
      </c>
    </row>
    <row r="455" spans="1:21">
      <c r="C455" s="2" t="s">
        <v>46</v>
      </c>
    </row>
    <row r="456" spans="1:21">
      <c r="B456">
        <v>0.5</v>
      </c>
      <c r="C456" s="2" t="s">
        <v>119</v>
      </c>
    </row>
    <row r="457" spans="1:21">
      <c r="B457">
        <v>1</v>
      </c>
    </row>
    <row r="458" spans="1:21">
      <c r="B458">
        <v>0.2</v>
      </c>
      <c r="D458" s="2"/>
      <c r="E458" s="61" t="s">
        <v>116</v>
      </c>
      <c r="F458" s="14"/>
      <c r="G458" s="14"/>
      <c r="H458" s="61" t="s">
        <v>108</v>
      </c>
      <c r="I458" s="14"/>
      <c r="U458">
        <v>0.4</v>
      </c>
    </row>
    <row r="459" spans="1:21">
      <c r="B459">
        <v>0.7</v>
      </c>
      <c r="D459" s="5"/>
      <c r="E459" s="3" t="s">
        <v>96</v>
      </c>
      <c r="F459" s="3">
        <f>QUARTILE(B456:B556,1)</f>
        <v>0.4</v>
      </c>
      <c r="H459" s="3" t="s">
        <v>120</v>
      </c>
      <c r="I459" s="3">
        <f>PERCENTILE(B456:B556,0.25)</f>
        <v>0.4</v>
      </c>
      <c r="U459">
        <v>0.7</v>
      </c>
    </row>
    <row r="460" spans="1:21">
      <c r="B460">
        <v>0.3</v>
      </c>
      <c r="D460" s="2"/>
      <c r="E460" s="3" t="s">
        <v>97</v>
      </c>
      <c r="F460" s="3">
        <f>QUARTILE(B456:B556,2)</f>
        <v>0.6</v>
      </c>
      <c r="H460" s="3" t="s">
        <v>110</v>
      </c>
      <c r="I460" s="3">
        <f>PERCENTILE(B456:B556,0.5)</f>
        <v>0.6</v>
      </c>
      <c r="U460">
        <v>0.9</v>
      </c>
    </row>
    <row r="461" spans="1:21">
      <c r="B461">
        <v>0.9</v>
      </c>
      <c r="D461" s="2"/>
      <c r="E461" s="3" t="s">
        <v>98</v>
      </c>
      <c r="F461" s="3">
        <f>QUARTILE(B456:B556,3)</f>
        <v>0.9</v>
      </c>
      <c r="H461" s="3" t="s">
        <v>121</v>
      </c>
      <c r="I461" s="3">
        <f>PERCENTILE(B457:B556,0.75)</f>
        <v>0.9</v>
      </c>
      <c r="U461">
        <v>1.1000000000000001</v>
      </c>
    </row>
    <row r="462" spans="1:21">
      <c r="B462">
        <v>1.2</v>
      </c>
      <c r="D462" s="2"/>
      <c r="U462">
        <v>0.8</v>
      </c>
    </row>
    <row r="463" spans="1:21">
      <c r="B463">
        <v>0.6</v>
      </c>
      <c r="D463" s="2"/>
      <c r="U463">
        <v>0.3</v>
      </c>
    </row>
    <row r="464" spans="1:21">
      <c r="B464">
        <v>0.4</v>
      </c>
      <c r="D464" s="5"/>
      <c r="U464">
        <v>0.5</v>
      </c>
    </row>
    <row r="465" spans="2:21">
      <c r="B465">
        <v>1.1000000000000001</v>
      </c>
      <c r="D465" s="5"/>
      <c r="U465">
        <v>0.6</v>
      </c>
    </row>
    <row r="466" spans="2:21">
      <c r="B466">
        <v>0.8</v>
      </c>
      <c r="D466" s="5"/>
      <c r="U466">
        <v>0.4</v>
      </c>
    </row>
    <row r="467" spans="2:21">
      <c r="B467">
        <v>0.5</v>
      </c>
      <c r="D467" s="2"/>
      <c r="U467">
        <v>0.7</v>
      </c>
    </row>
    <row r="468" spans="2:21">
      <c r="B468">
        <v>0.3</v>
      </c>
      <c r="D468" s="2"/>
      <c r="U468">
        <v>0.9</v>
      </c>
    </row>
    <row r="469" spans="2:21">
      <c r="B469">
        <v>0.6</v>
      </c>
      <c r="D469" s="2"/>
      <c r="U469">
        <v>1</v>
      </c>
    </row>
    <row r="470" spans="2:21">
      <c r="B470">
        <v>1</v>
      </c>
      <c r="U470">
        <v>0.8</v>
      </c>
    </row>
    <row r="471" spans="2:21">
      <c r="B471">
        <v>0.4</v>
      </c>
      <c r="U471">
        <v>0.3</v>
      </c>
    </row>
    <row r="472" spans="2:21">
      <c r="B472">
        <v>0.5</v>
      </c>
      <c r="U472">
        <v>0.5</v>
      </c>
    </row>
    <row r="473" spans="2:21">
      <c r="B473">
        <v>0.7</v>
      </c>
      <c r="U473">
        <v>0.6</v>
      </c>
    </row>
    <row r="474" spans="2:21">
      <c r="B474">
        <v>0.9</v>
      </c>
      <c r="U474">
        <v>0.4</v>
      </c>
    </row>
    <row r="475" spans="2:21">
      <c r="B475">
        <v>1.3</v>
      </c>
      <c r="U475">
        <v>0.7</v>
      </c>
    </row>
    <row r="476" spans="2:21">
      <c r="B476">
        <v>0.8</v>
      </c>
      <c r="U476">
        <v>0.9</v>
      </c>
    </row>
    <row r="477" spans="2:21">
      <c r="B477">
        <v>0.6</v>
      </c>
      <c r="U477">
        <v>1.1000000000000001</v>
      </c>
    </row>
    <row r="478" spans="2:21">
      <c r="B478">
        <v>0.4</v>
      </c>
      <c r="Q478">
        <v>1</v>
      </c>
    </row>
    <row r="479" spans="2:21">
      <c r="B479">
        <v>0.7</v>
      </c>
    </row>
    <row r="480" spans="2:21">
      <c r="B480">
        <v>0.9</v>
      </c>
    </row>
    <row r="481" spans="2:2">
      <c r="B481">
        <v>0.5</v>
      </c>
    </row>
    <row r="482" spans="2:2">
      <c r="B482">
        <v>0.2</v>
      </c>
    </row>
    <row r="483" spans="2:2">
      <c r="B483">
        <v>1</v>
      </c>
    </row>
    <row r="484" spans="2:2">
      <c r="B484">
        <v>0.8</v>
      </c>
    </row>
    <row r="485" spans="2:2">
      <c r="B485">
        <v>0.3</v>
      </c>
    </row>
    <row r="486" spans="2:2">
      <c r="B486">
        <v>0.6</v>
      </c>
    </row>
    <row r="487" spans="2:2">
      <c r="B487">
        <v>0.4</v>
      </c>
    </row>
    <row r="488" spans="2:2">
      <c r="B488">
        <v>0.7</v>
      </c>
    </row>
    <row r="489" spans="2:2">
      <c r="B489">
        <v>0.9</v>
      </c>
    </row>
    <row r="490" spans="2:2">
      <c r="B490">
        <v>1.2</v>
      </c>
    </row>
    <row r="491" spans="2:2">
      <c r="B491">
        <v>0.8</v>
      </c>
    </row>
    <row r="492" spans="2:2">
      <c r="B492">
        <v>0.3</v>
      </c>
    </row>
    <row r="493" spans="2:2">
      <c r="B493">
        <v>0.6</v>
      </c>
    </row>
    <row r="494" spans="2:2">
      <c r="B494">
        <v>0.5</v>
      </c>
    </row>
    <row r="495" spans="2:2">
      <c r="B495">
        <v>0.4</v>
      </c>
    </row>
    <row r="496" spans="2:2">
      <c r="B496">
        <v>0.7</v>
      </c>
    </row>
    <row r="497" spans="2:2">
      <c r="B497">
        <v>0.9</v>
      </c>
    </row>
    <row r="498" spans="2:2">
      <c r="B498">
        <v>1.1000000000000001</v>
      </c>
    </row>
    <row r="499" spans="2:2">
      <c r="B499">
        <v>0.3</v>
      </c>
    </row>
    <row r="500" spans="2:2">
      <c r="B500">
        <v>1.4</v>
      </c>
    </row>
    <row r="501" spans="2:2">
      <c r="B501">
        <v>0.9</v>
      </c>
    </row>
    <row r="502" spans="2:2">
      <c r="B502">
        <v>0.6</v>
      </c>
    </row>
    <row r="503" spans="2:2">
      <c r="B503">
        <v>0.2</v>
      </c>
    </row>
    <row r="504" spans="2:2">
      <c r="B504">
        <v>1.5</v>
      </c>
    </row>
    <row r="505" spans="2:2">
      <c r="B505">
        <v>1</v>
      </c>
    </row>
    <row r="506" spans="2:2">
      <c r="B506">
        <v>0.6</v>
      </c>
    </row>
    <row r="507" spans="2:2">
      <c r="B507">
        <v>0.4</v>
      </c>
    </row>
    <row r="508" spans="2:2">
      <c r="B508">
        <v>0.7</v>
      </c>
    </row>
    <row r="509" spans="2:2">
      <c r="B509">
        <v>1</v>
      </c>
    </row>
    <row r="510" spans="2:2">
      <c r="B510">
        <v>0.8</v>
      </c>
    </row>
    <row r="511" spans="2:2">
      <c r="B511">
        <v>0.3</v>
      </c>
    </row>
    <row r="512" spans="2:2">
      <c r="B512">
        <v>0.5</v>
      </c>
    </row>
    <row r="513" spans="2:2">
      <c r="B513">
        <v>0.8</v>
      </c>
    </row>
    <row r="514" spans="2:2">
      <c r="B514">
        <v>0.6</v>
      </c>
    </row>
    <row r="515" spans="2:2">
      <c r="B515">
        <v>0.3</v>
      </c>
    </row>
    <row r="516" spans="2:2">
      <c r="B516">
        <v>0.9</v>
      </c>
    </row>
    <row r="517" spans="2:2">
      <c r="B517">
        <v>0.4</v>
      </c>
    </row>
    <row r="518" spans="2:2">
      <c r="B518">
        <v>0.7</v>
      </c>
    </row>
    <row r="519" spans="2:2">
      <c r="B519">
        <v>0.9</v>
      </c>
    </row>
    <row r="520" spans="2:2">
      <c r="B520">
        <v>1</v>
      </c>
    </row>
    <row r="521" spans="2:2">
      <c r="B521">
        <v>0.8</v>
      </c>
    </row>
    <row r="522" spans="2:2">
      <c r="B522">
        <v>0.3</v>
      </c>
    </row>
    <row r="523" spans="2:2">
      <c r="B523">
        <v>0.5</v>
      </c>
    </row>
    <row r="524" spans="2:2">
      <c r="B524">
        <v>0.6</v>
      </c>
    </row>
    <row r="525" spans="2:2">
      <c r="B525">
        <v>0.4</v>
      </c>
    </row>
    <row r="526" spans="2:2">
      <c r="B526">
        <v>0.7</v>
      </c>
    </row>
    <row r="527" spans="2:2">
      <c r="B527">
        <v>0.9</v>
      </c>
    </row>
    <row r="528" spans="2:2">
      <c r="B528">
        <v>1.1000000000000001</v>
      </c>
    </row>
    <row r="529" spans="2:2">
      <c r="B529">
        <v>0.8</v>
      </c>
    </row>
    <row r="530" spans="2:2">
      <c r="B530">
        <v>0.3</v>
      </c>
    </row>
    <row r="531" spans="2:2">
      <c r="B531">
        <v>0.5</v>
      </c>
    </row>
    <row r="532" spans="2:2">
      <c r="B532">
        <v>0.6</v>
      </c>
    </row>
    <row r="533" spans="2:2">
      <c r="B533">
        <v>0.4</v>
      </c>
    </row>
    <row r="534" spans="2:2">
      <c r="B534">
        <v>0.7</v>
      </c>
    </row>
    <row r="535" spans="2:2">
      <c r="B535">
        <v>0.9</v>
      </c>
    </row>
    <row r="536" spans="2:2">
      <c r="B536">
        <v>1</v>
      </c>
    </row>
    <row r="537" spans="2:2">
      <c r="B537">
        <v>0.8</v>
      </c>
    </row>
    <row r="538" spans="2:2">
      <c r="B538">
        <v>0.3</v>
      </c>
    </row>
    <row r="539" spans="2:2">
      <c r="B539">
        <v>0.5</v>
      </c>
    </row>
    <row r="540" spans="2:2">
      <c r="B540">
        <v>0.6</v>
      </c>
    </row>
    <row r="541" spans="2:2">
      <c r="B541">
        <v>0.4</v>
      </c>
    </row>
    <row r="542" spans="2:2">
      <c r="B542">
        <v>0.7</v>
      </c>
    </row>
    <row r="543" spans="2:2">
      <c r="B543">
        <v>0.9</v>
      </c>
    </row>
    <row r="544" spans="2:2">
      <c r="B544">
        <v>1.1000000000000001</v>
      </c>
    </row>
    <row r="545" spans="2:2">
      <c r="B545">
        <v>0.8</v>
      </c>
    </row>
    <row r="546" spans="2:2">
      <c r="B546">
        <v>0.3</v>
      </c>
    </row>
    <row r="547" spans="2:2">
      <c r="B547">
        <v>0.5</v>
      </c>
    </row>
    <row r="548" spans="2:2">
      <c r="B548">
        <v>0.6</v>
      </c>
    </row>
    <row r="549" spans="2:2">
      <c r="B549">
        <v>0.4</v>
      </c>
    </row>
    <row r="550" spans="2:2">
      <c r="B550">
        <v>0</v>
      </c>
    </row>
    <row r="551" spans="2:2">
      <c r="B551">
        <v>0.9</v>
      </c>
    </row>
    <row r="552" spans="2:2">
      <c r="B552">
        <v>1</v>
      </c>
    </row>
    <row r="553" spans="2:2">
      <c r="B553">
        <v>0.8</v>
      </c>
    </row>
    <row r="554" spans="2:2">
      <c r="B554">
        <v>0.3</v>
      </c>
    </row>
    <row r="555" spans="2:2">
      <c r="B555">
        <v>0.5</v>
      </c>
    </row>
    <row r="556" spans="2:2">
      <c r="B556">
        <v>0.6</v>
      </c>
    </row>
  </sheetData>
  <mergeCells count="1">
    <mergeCell ref="A329:B32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topLeftCell="A49" workbookViewId="0">
      <selection activeCell="A49" sqref="A49"/>
    </sheetView>
  </sheetViews>
  <sheetFormatPr defaultRowHeight="15"/>
  <cols>
    <col min="2" max="2" width="11.42578125" bestFit="1" customWidth="1"/>
  </cols>
  <sheetData>
    <row r="2" spans="1:11" ht="18.75">
      <c r="A2" s="31" t="s">
        <v>0</v>
      </c>
    </row>
    <row r="3" spans="1:11">
      <c r="C3" s="2" t="s">
        <v>46</v>
      </c>
    </row>
    <row r="4" spans="1:11">
      <c r="C4" s="2" t="s">
        <v>122</v>
      </c>
    </row>
    <row r="6" spans="1:11" ht="15.75">
      <c r="B6" s="4" t="s">
        <v>126</v>
      </c>
      <c r="C6" s="19" t="s">
        <v>123</v>
      </c>
      <c r="F6" s="2"/>
    </row>
    <row r="7" spans="1:11" ht="15.75" thickBot="1">
      <c r="B7" s="3">
        <v>10</v>
      </c>
      <c r="C7" s="3">
        <v>50</v>
      </c>
      <c r="E7" s="14" t="s">
        <v>140</v>
      </c>
      <c r="F7" s="2"/>
      <c r="I7" s="14" t="s">
        <v>136</v>
      </c>
    </row>
    <row r="8" spans="1:11">
      <c r="B8" s="3">
        <v>12</v>
      </c>
      <c r="C8" s="3">
        <v>55</v>
      </c>
      <c r="E8" s="13"/>
      <c r="F8" s="13" t="s">
        <v>124</v>
      </c>
      <c r="G8" s="13" t="s">
        <v>125</v>
      </c>
      <c r="I8" s="13"/>
      <c r="J8" s="13" t="s">
        <v>124</v>
      </c>
      <c r="K8" s="13" t="s">
        <v>125</v>
      </c>
    </row>
    <row r="9" spans="1:11">
      <c r="B9" s="3">
        <v>15</v>
      </c>
      <c r="C9" s="3">
        <v>60</v>
      </c>
      <c r="E9" s="11" t="s">
        <v>124</v>
      </c>
      <c r="F9" s="11">
        <v>1</v>
      </c>
      <c r="G9" s="11"/>
      <c r="I9" s="11" t="s">
        <v>124</v>
      </c>
      <c r="J9" s="11">
        <f>VARP('CORRELATION AND COVARIANCE'!$B$7:$B$18)</f>
        <v>75.854166666666671</v>
      </c>
      <c r="K9" s="11"/>
    </row>
    <row r="10" spans="1:11" ht="15.75" thickBot="1">
      <c r="B10" s="3">
        <v>18</v>
      </c>
      <c r="C10" s="3">
        <v>65</v>
      </c>
      <c r="E10" s="12" t="s">
        <v>125</v>
      </c>
      <c r="F10" s="12">
        <v>0.99921031003664817</v>
      </c>
      <c r="G10" s="12">
        <v>1</v>
      </c>
      <c r="I10" s="12" t="s">
        <v>125</v>
      </c>
      <c r="J10" s="12">
        <v>150.20833333333334</v>
      </c>
      <c r="K10" s="12">
        <f>VARP('CORRELATION AND COVARIANCE'!$C$7:$C$18)</f>
        <v>297.91666666666669</v>
      </c>
    </row>
    <row r="11" spans="1:11">
      <c r="B11" s="3">
        <v>20</v>
      </c>
      <c r="C11" s="3">
        <v>70</v>
      </c>
    </row>
    <row r="12" spans="1:11">
      <c r="B12" s="3">
        <v>22</v>
      </c>
      <c r="C12" s="3">
        <v>75</v>
      </c>
    </row>
    <row r="13" spans="1:11">
      <c r="B13" s="3">
        <v>25</v>
      </c>
      <c r="C13" s="3">
        <v>80</v>
      </c>
    </row>
    <row r="14" spans="1:11">
      <c r="B14" s="3">
        <v>28</v>
      </c>
      <c r="C14" s="3">
        <v>85</v>
      </c>
    </row>
    <row r="15" spans="1:11">
      <c r="B15" s="3">
        <v>30</v>
      </c>
      <c r="C15" s="3">
        <v>90</v>
      </c>
    </row>
    <row r="16" spans="1:11">
      <c r="B16" s="3">
        <v>32</v>
      </c>
      <c r="C16" s="3">
        <v>95</v>
      </c>
    </row>
    <row r="17" spans="1:10">
      <c r="B17" s="3">
        <v>35</v>
      </c>
      <c r="C17" s="3">
        <v>100</v>
      </c>
    </row>
    <row r="18" spans="1:10">
      <c r="B18" s="3">
        <v>38</v>
      </c>
      <c r="C18" s="3">
        <v>105</v>
      </c>
    </row>
    <row r="19" spans="1:10">
      <c r="I19" s="1"/>
    </row>
    <row r="22" spans="1:10" ht="18.75">
      <c r="A22" s="31" t="s">
        <v>7</v>
      </c>
      <c r="C22" s="2" t="s">
        <v>46</v>
      </c>
    </row>
    <row r="23" spans="1:10">
      <c r="C23" s="2" t="s">
        <v>132</v>
      </c>
    </row>
    <row r="26" spans="1:10">
      <c r="B26" s="14" t="s">
        <v>133</v>
      </c>
      <c r="C26" s="14" t="s">
        <v>134</v>
      </c>
      <c r="G26" s="2"/>
    </row>
    <row r="27" spans="1:10">
      <c r="B27">
        <v>45</v>
      </c>
      <c r="C27">
        <v>52</v>
      </c>
      <c r="G27" s="2"/>
    </row>
    <row r="28" spans="1:10">
      <c r="B28">
        <v>47</v>
      </c>
      <c r="C28">
        <v>54</v>
      </c>
    </row>
    <row r="29" spans="1:10">
      <c r="B29">
        <v>48</v>
      </c>
      <c r="C29">
        <v>55</v>
      </c>
    </row>
    <row r="30" spans="1:10">
      <c r="B30">
        <v>50</v>
      </c>
      <c r="C30">
        <v>57</v>
      </c>
    </row>
    <row r="31" spans="1:10">
      <c r="B31">
        <v>52</v>
      </c>
      <c r="C31">
        <v>59</v>
      </c>
      <c r="E31" s="14" t="s">
        <v>135</v>
      </c>
      <c r="J31" s="14" t="s">
        <v>136</v>
      </c>
    </row>
    <row r="32" spans="1:10" ht="15.75" thickBot="1">
      <c r="B32">
        <v>53</v>
      </c>
      <c r="C32">
        <v>60</v>
      </c>
    </row>
    <row r="33" spans="2:12">
      <c r="B33">
        <v>55</v>
      </c>
      <c r="C33">
        <v>61</v>
      </c>
      <c r="E33" s="13"/>
      <c r="F33" s="13" t="s">
        <v>124</v>
      </c>
      <c r="G33" s="13" t="s">
        <v>125</v>
      </c>
      <c r="J33" s="13"/>
      <c r="K33" s="13" t="s">
        <v>124</v>
      </c>
      <c r="L33" s="13" t="s">
        <v>125</v>
      </c>
    </row>
    <row r="34" spans="2:12">
      <c r="B34">
        <v>56</v>
      </c>
      <c r="C34">
        <v>62</v>
      </c>
      <c r="E34" s="11" t="s">
        <v>124</v>
      </c>
      <c r="F34" s="11">
        <v>1</v>
      </c>
      <c r="G34" s="11"/>
      <c r="J34" s="11" t="s">
        <v>124</v>
      </c>
      <c r="K34" s="11">
        <f>VARP('CORRELATION AND COVARIANCE'!$B$7:$B$18)</f>
        <v>75.854166666666671</v>
      </c>
      <c r="L34" s="11"/>
    </row>
    <row r="35" spans="2:12" ht="15.75" thickBot="1">
      <c r="B35">
        <v>58</v>
      </c>
      <c r="C35">
        <v>64</v>
      </c>
      <c r="E35" s="12" t="s">
        <v>125</v>
      </c>
      <c r="F35" s="12">
        <v>0.99859572699637911</v>
      </c>
      <c r="G35" s="12">
        <v>1</v>
      </c>
      <c r="J35" s="12" t="s">
        <v>125</v>
      </c>
      <c r="K35" s="12">
        <v>150.20833333333334</v>
      </c>
      <c r="L35" s="12">
        <f>VARP('CORRELATION AND COVARIANCE'!$C$7:$C$18)</f>
        <v>297.91666666666669</v>
      </c>
    </row>
    <row r="36" spans="2:12">
      <c r="B36">
        <v>60</v>
      </c>
      <c r="C36">
        <v>66</v>
      </c>
    </row>
    <row r="37" spans="2:12">
      <c r="B37">
        <v>62</v>
      </c>
      <c r="C37">
        <v>67</v>
      </c>
    </row>
    <row r="38" spans="2:12">
      <c r="B38">
        <v>64</v>
      </c>
      <c r="C38">
        <v>69</v>
      </c>
    </row>
    <row r="39" spans="2:12">
      <c r="B39">
        <v>65</v>
      </c>
      <c r="C39">
        <v>71</v>
      </c>
    </row>
    <row r="40" spans="2:12">
      <c r="B40">
        <v>67</v>
      </c>
      <c r="C40">
        <v>73</v>
      </c>
    </row>
    <row r="41" spans="2:12">
      <c r="B41">
        <v>69</v>
      </c>
      <c r="C41">
        <v>74</v>
      </c>
    </row>
    <row r="42" spans="2:12">
      <c r="B42">
        <v>70</v>
      </c>
      <c r="C42">
        <v>76</v>
      </c>
    </row>
    <row r="43" spans="2:12">
      <c r="B43">
        <v>72</v>
      </c>
      <c r="C43">
        <v>78</v>
      </c>
    </row>
    <row r="44" spans="2:12">
      <c r="B44">
        <v>74</v>
      </c>
      <c r="C44">
        <v>80</v>
      </c>
    </row>
    <row r="45" spans="2:12">
      <c r="B45">
        <v>76</v>
      </c>
      <c r="C45">
        <v>82</v>
      </c>
    </row>
    <row r="46" spans="2:12">
      <c r="B46">
        <v>77</v>
      </c>
      <c r="C46">
        <v>83</v>
      </c>
    </row>
    <row r="49" spans="1:12" ht="18.75">
      <c r="A49" s="31" t="s">
        <v>10</v>
      </c>
    </row>
    <row r="50" spans="1:12">
      <c r="B50" s="2" t="s">
        <v>46</v>
      </c>
    </row>
    <row r="51" spans="1:12">
      <c r="B51" s="2" t="s">
        <v>137</v>
      </c>
    </row>
    <row r="53" spans="1:12">
      <c r="G53" s="2"/>
    </row>
    <row r="54" spans="1:12" ht="45">
      <c r="C54" s="34" t="s">
        <v>138</v>
      </c>
      <c r="D54" s="34" t="s">
        <v>139</v>
      </c>
      <c r="G54" s="2"/>
    </row>
    <row r="55" spans="1:12">
      <c r="C55">
        <v>10</v>
      </c>
      <c r="D55">
        <v>60</v>
      </c>
      <c r="G55" s="2"/>
    </row>
    <row r="56" spans="1:12">
      <c r="C56">
        <v>12</v>
      </c>
      <c r="D56">
        <v>65</v>
      </c>
      <c r="F56" t="s">
        <v>135</v>
      </c>
      <c r="G56" s="2"/>
      <c r="J56" t="s">
        <v>136</v>
      </c>
    </row>
    <row r="57" spans="1:12" ht="15.75" thickBot="1">
      <c r="C57">
        <v>15</v>
      </c>
      <c r="D57">
        <v>70</v>
      </c>
    </row>
    <row r="58" spans="1:12">
      <c r="C58">
        <v>18</v>
      </c>
      <c r="D58">
        <v>75</v>
      </c>
      <c r="F58" s="13"/>
      <c r="G58" s="13" t="s">
        <v>124</v>
      </c>
      <c r="H58" s="13" t="s">
        <v>125</v>
      </c>
      <c r="J58" s="13"/>
      <c r="K58" s="13" t="s">
        <v>124</v>
      </c>
      <c r="L58" s="13" t="s">
        <v>125</v>
      </c>
    </row>
    <row r="59" spans="1:12">
      <c r="C59">
        <v>20</v>
      </c>
      <c r="D59">
        <v>80</v>
      </c>
      <c r="F59" s="11" t="s">
        <v>124</v>
      </c>
      <c r="G59" s="11">
        <v>1</v>
      </c>
      <c r="H59" s="11"/>
      <c r="J59" s="11" t="s">
        <v>124</v>
      </c>
      <c r="K59" s="11">
        <f>VARP('CORRELATION AND COVARIANCE'!$C$55:$C$84)</f>
        <v>468.3122222222222</v>
      </c>
      <c r="L59" s="11"/>
    </row>
    <row r="60" spans="1:12" ht="15.75" thickBot="1">
      <c r="C60">
        <v>22</v>
      </c>
      <c r="D60">
        <v>82</v>
      </c>
      <c r="F60" s="12" t="s">
        <v>125</v>
      </c>
      <c r="G60" s="12">
        <v>0.97729508301867352</v>
      </c>
      <c r="H60" s="12">
        <v>1</v>
      </c>
      <c r="J60" s="12" t="s">
        <v>125</v>
      </c>
      <c r="K60" s="12">
        <v>341.12222222222226</v>
      </c>
      <c r="L60" s="12">
        <f>VARP('CORRELATION AND COVARIANCE'!$D$55:$D$84)</f>
        <v>260.15555555555557</v>
      </c>
    </row>
    <row r="61" spans="1:12">
      <c r="C61">
        <v>25</v>
      </c>
      <c r="D61">
        <v>85</v>
      </c>
    </row>
    <row r="62" spans="1:12">
      <c r="C62">
        <v>28</v>
      </c>
      <c r="D62">
        <v>88</v>
      </c>
    </row>
    <row r="63" spans="1:12">
      <c r="C63">
        <v>30</v>
      </c>
      <c r="D63">
        <v>90</v>
      </c>
    </row>
    <row r="64" spans="1:12">
      <c r="C64">
        <v>32</v>
      </c>
      <c r="D64">
        <v>92</v>
      </c>
    </row>
    <row r="65" spans="3:11">
      <c r="C65">
        <v>35</v>
      </c>
      <c r="D65">
        <v>93</v>
      </c>
    </row>
    <row r="66" spans="3:11">
      <c r="C66">
        <v>38</v>
      </c>
      <c r="D66">
        <v>95</v>
      </c>
    </row>
    <row r="67" spans="3:11">
      <c r="C67">
        <v>40</v>
      </c>
      <c r="D67">
        <v>96</v>
      </c>
    </row>
    <row r="68" spans="3:11">
      <c r="C68">
        <v>42</v>
      </c>
      <c r="D68">
        <v>97</v>
      </c>
    </row>
    <row r="69" spans="3:11">
      <c r="C69">
        <v>45</v>
      </c>
      <c r="D69">
        <v>98</v>
      </c>
    </row>
    <row r="70" spans="3:11">
      <c r="C70">
        <v>48</v>
      </c>
      <c r="D70">
        <v>99</v>
      </c>
    </row>
    <row r="71" spans="3:11">
      <c r="C71">
        <v>50</v>
      </c>
      <c r="D71">
        <v>100</v>
      </c>
    </row>
    <row r="72" spans="3:11">
      <c r="C72">
        <v>52</v>
      </c>
      <c r="D72">
        <v>102</v>
      </c>
    </row>
    <row r="73" spans="3:11">
      <c r="C73">
        <v>55</v>
      </c>
      <c r="D73">
        <v>105</v>
      </c>
    </row>
    <row r="74" spans="3:11">
      <c r="C74">
        <v>58</v>
      </c>
      <c r="D74">
        <v>106</v>
      </c>
    </row>
    <row r="75" spans="3:11">
      <c r="C75">
        <v>60</v>
      </c>
      <c r="D75">
        <v>107</v>
      </c>
    </row>
    <row r="76" spans="3:11">
      <c r="C76">
        <v>62</v>
      </c>
      <c r="D76">
        <v>108</v>
      </c>
    </row>
    <row r="77" spans="3:11">
      <c r="C77">
        <v>65</v>
      </c>
      <c r="D77">
        <v>110</v>
      </c>
    </row>
    <row r="78" spans="3:11">
      <c r="C78">
        <v>68</v>
      </c>
      <c r="D78">
        <v>112</v>
      </c>
      <c r="K78" s="14"/>
    </row>
    <row r="79" spans="3:11">
      <c r="C79">
        <v>70</v>
      </c>
      <c r="D79">
        <v>114</v>
      </c>
    </row>
    <row r="80" spans="3:11">
      <c r="C80">
        <v>72</v>
      </c>
      <c r="D80">
        <v>115</v>
      </c>
    </row>
    <row r="81" spans="3:4">
      <c r="C81">
        <v>75</v>
      </c>
      <c r="D81">
        <v>116</v>
      </c>
    </row>
    <row r="82" spans="3:4">
      <c r="C82">
        <v>78</v>
      </c>
      <c r="D82">
        <v>118</v>
      </c>
    </row>
    <row r="83" spans="3:4">
      <c r="C83">
        <v>80</v>
      </c>
      <c r="D83">
        <v>120</v>
      </c>
    </row>
    <row r="84" spans="3:4">
      <c r="C84">
        <v>82</v>
      </c>
      <c r="D84">
        <v>122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opLeftCell="A39" workbookViewId="0">
      <selection activeCell="G60" sqref="G60"/>
    </sheetView>
  </sheetViews>
  <sheetFormatPr defaultRowHeight="15"/>
  <cols>
    <col min="8" max="8" width="11" bestFit="1" customWidth="1"/>
  </cols>
  <sheetData>
    <row r="2" spans="1:4">
      <c r="B2" s="35" t="s">
        <v>141</v>
      </c>
    </row>
    <row r="3" spans="1:4" ht="18.75">
      <c r="A3" s="40">
        <v>1</v>
      </c>
      <c r="B3" s="36" t="s">
        <v>158</v>
      </c>
    </row>
    <row r="4" spans="1:4">
      <c r="B4" s="37" t="s">
        <v>159</v>
      </c>
    </row>
    <row r="6" spans="1:4">
      <c r="B6" t="s">
        <v>142</v>
      </c>
      <c r="C6">
        <v>100</v>
      </c>
    </row>
    <row r="7" spans="1:4">
      <c r="B7" t="s">
        <v>143</v>
      </c>
      <c r="C7">
        <v>3</v>
      </c>
    </row>
    <row r="8" spans="1:4">
      <c r="C8" s="3">
        <f>_xlfn.BINOM.DIST(C7,C6,0.1,)</f>
        <v>5.8916024693043889E-3</v>
      </c>
    </row>
    <row r="11" spans="1:4" ht="18.75">
      <c r="A11" s="40">
        <v>2</v>
      </c>
      <c r="B11" s="36" t="s">
        <v>157</v>
      </c>
    </row>
    <row r="12" spans="1:4">
      <c r="B12" s="37" t="s">
        <v>144</v>
      </c>
    </row>
    <row r="14" spans="1:4">
      <c r="C14" t="s">
        <v>151</v>
      </c>
    </row>
    <row r="16" spans="1:4">
      <c r="D16" s="15">
        <f>_xlfn.HYPGEOM.DIST(2,5,13,52,)</f>
        <v>0.27427971188475386</v>
      </c>
    </row>
    <row r="22" spans="1:10" ht="18.75">
      <c r="A22" s="40">
        <v>3</v>
      </c>
      <c r="B22" s="38" t="s">
        <v>160</v>
      </c>
      <c r="E22" s="36"/>
      <c r="J22" s="1"/>
    </row>
    <row r="23" spans="1:10" ht="15.75">
      <c r="C23" s="38" t="s">
        <v>161</v>
      </c>
      <c r="E23" s="37"/>
    </row>
    <row r="24" spans="1:10">
      <c r="C24" s="36" t="s">
        <v>162</v>
      </c>
      <c r="E24" s="36"/>
    </row>
    <row r="25" spans="1:10">
      <c r="C25" s="37" t="s">
        <v>148</v>
      </c>
    </row>
    <row r="28" spans="1:10">
      <c r="C28" t="s">
        <v>180</v>
      </c>
      <c r="F28" s="3">
        <f>_xlfn.BINOM.DIST(8,10,0.5,)</f>
        <v>4.3945312499999986E-2</v>
      </c>
    </row>
    <row r="36" spans="1:5" ht="18.75">
      <c r="A36" s="40">
        <v>4</v>
      </c>
      <c r="B36" s="38" t="s">
        <v>156</v>
      </c>
    </row>
    <row r="37" spans="1:5" ht="15.75">
      <c r="C37" s="38" t="s">
        <v>149</v>
      </c>
    </row>
    <row r="38" spans="1:5">
      <c r="C38" s="36" t="s">
        <v>150</v>
      </c>
    </row>
    <row r="41" spans="1:5">
      <c r="C41" t="s">
        <v>152</v>
      </c>
    </row>
    <row r="43" spans="1:5">
      <c r="E43" s="3">
        <f>_xlfn.HYPGEOM.DIST(3,3,20,60,)</f>
        <v>3.3313851548801864E-2</v>
      </c>
    </row>
    <row r="49" spans="1:5" ht="18.75" customHeight="1">
      <c r="A49" s="40">
        <v>5</v>
      </c>
      <c r="B49" s="38" t="s">
        <v>154</v>
      </c>
    </row>
    <row r="50" spans="1:5" ht="15.75">
      <c r="C50" s="38" t="s">
        <v>155</v>
      </c>
    </row>
    <row r="51" spans="1:5" ht="15.75">
      <c r="C51" s="38" t="s">
        <v>153</v>
      </c>
    </row>
    <row r="54" spans="1:5">
      <c r="C54" t="s">
        <v>181</v>
      </c>
    </row>
    <row r="56" spans="1:5">
      <c r="E56" s="3">
        <f>_xlfn.BINOM.DIST.RANGE(10,0.3,3)</f>
        <v>0.26682793200000005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4"/>
  <sheetViews>
    <sheetView workbookViewId="0">
      <selection activeCell="B1" sqref="B1"/>
    </sheetView>
  </sheetViews>
  <sheetFormatPr defaultRowHeight="15"/>
  <cols>
    <col min="3" max="3" width="12" bestFit="1" customWidth="1"/>
    <col min="6" max="6" width="12" bestFit="1" customWidth="1"/>
    <col min="19" max="19" width="11" bestFit="1" customWidth="1"/>
  </cols>
  <sheetData>
    <row r="2" spans="1:4" ht="15.75">
      <c r="D2" s="46" t="s">
        <v>241</v>
      </c>
    </row>
    <row r="4" spans="1:4" ht="18.75">
      <c r="A4" s="40">
        <v>1</v>
      </c>
      <c r="B4" s="38" t="s">
        <v>240</v>
      </c>
    </row>
    <row r="5" spans="1:4" ht="15.75">
      <c r="C5" s="38" t="s">
        <v>170</v>
      </c>
    </row>
    <row r="6" spans="1:4">
      <c r="C6" s="36" t="s">
        <v>171</v>
      </c>
    </row>
    <row r="9" spans="1:4">
      <c r="C9" t="s">
        <v>145</v>
      </c>
      <c r="D9">
        <v>165</v>
      </c>
    </row>
    <row r="10" spans="1:4">
      <c r="C10" t="s">
        <v>146</v>
      </c>
      <c r="D10">
        <v>10</v>
      </c>
    </row>
    <row r="11" spans="1:4">
      <c r="C11" t="s">
        <v>147</v>
      </c>
      <c r="D11">
        <v>180</v>
      </c>
    </row>
    <row r="13" spans="1:4">
      <c r="D13">
        <f>_xlfn.NORM.DIST(D11,D9,D10,)</f>
        <v>1.2951759566589173E-2</v>
      </c>
    </row>
    <row r="17" spans="1:16">
      <c r="B17" s="36"/>
    </row>
    <row r="18" spans="1:16" ht="18.75">
      <c r="A18" s="40">
        <v>2</v>
      </c>
      <c r="B18" s="38" t="s">
        <v>242</v>
      </c>
    </row>
    <row r="19" spans="1:16">
      <c r="C19" s="36" t="s">
        <v>163</v>
      </c>
      <c r="P19" s="36"/>
    </row>
    <row r="20" spans="1:16" ht="15.75">
      <c r="C20" s="38" t="s">
        <v>164</v>
      </c>
      <c r="P20" s="37"/>
    </row>
    <row r="21" spans="1:16" ht="15.75">
      <c r="C21" s="38"/>
      <c r="P21" s="36"/>
    </row>
    <row r="22" spans="1:16">
      <c r="C22" t="s">
        <v>168</v>
      </c>
    </row>
    <row r="23" spans="1:16" ht="15.75">
      <c r="F23">
        <f>_xlfn.NORM.DIST(3,5,1,TRUE)</f>
        <v>2.2750131948179191E-2</v>
      </c>
      <c r="K23" s="39"/>
    </row>
    <row r="29" spans="1:16" ht="18.75">
      <c r="A29" s="28">
        <v>3</v>
      </c>
      <c r="B29" s="38" t="s">
        <v>243</v>
      </c>
    </row>
    <row r="30" spans="1:16" ht="15.75">
      <c r="C30" s="38" t="s">
        <v>166</v>
      </c>
    </row>
    <row r="31" spans="1:16">
      <c r="C31" s="36" t="s">
        <v>167</v>
      </c>
    </row>
    <row r="32" spans="1:16" ht="15.75">
      <c r="C32" s="38" t="s">
        <v>165</v>
      </c>
    </row>
    <row r="33" spans="1:7" ht="15.75">
      <c r="C33" s="38"/>
    </row>
    <row r="34" spans="1:7" ht="15.75">
      <c r="C34" s="38" t="s">
        <v>147</v>
      </c>
      <c r="D34">
        <v>900</v>
      </c>
    </row>
    <row r="35" spans="1:7" ht="15.75">
      <c r="C35" s="38" t="s">
        <v>145</v>
      </c>
      <c r="D35">
        <v>1000</v>
      </c>
    </row>
    <row r="36" spans="1:7" ht="15.75">
      <c r="C36" s="38" t="s">
        <v>146</v>
      </c>
      <c r="D36">
        <v>100</v>
      </c>
      <c r="G36">
        <f>_xlfn.NORM.DIST(900,1000,100,TRUE)</f>
        <v>0.15865525393145699</v>
      </c>
    </row>
    <row r="38" spans="1:7" ht="15.75">
      <c r="C38" s="38" t="s">
        <v>147</v>
      </c>
      <c r="D38">
        <v>1100</v>
      </c>
    </row>
    <row r="39" spans="1:7" ht="15.75">
      <c r="C39" s="38" t="s">
        <v>145</v>
      </c>
      <c r="D39">
        <v>1000</v>
      </c>
      <c r="G39">
        <f>_xlfn.NORM.DIST(1100, 1000, 100,TRUE)</f>
        <v>0.84134474606854304</v>
      </c>
    </row>
    <row r="40" spans="1:7" ht="15.75">
      <c r="C40" s="38" t="s">
        <v>146</v>
      </c>
      <c r="D40">
        <v>100</v>
      </c>
    </row>
    <row r="42" spans="1:7" ht="15.75">
      <c r="C42" s="38" t="s">
        <v>169</v>
      </c>
      <c r="G42" s="3">
        <f>G39-G36</f>
        <v>0.68268949213708607</v>
      </c>
    </row>
    <row r="46" spans="1:7" ht="18.75">
      <c r="A46" s="40">
        <v>4</v>
      </c>
      <c r="B46" s="38" t="s">
        <v>244</v>
      </c>
    </row>
    <row r="47" spans="1:7" ht="15.75">
      <c r="C47" s="38" t="s">
        <v>173</v>
      </c>
    </row>
    <row r="48" spans="1:7">
      <c r="C48" s="36" t="s">
        <v>174</v>
      </c>
    </row>
    <row r="49" spans="1:7" ht="15.75">
      <c r="C49" s="38" t="s">
        <v>172</v>
      </c>
    </row>
    <row r="51" spans="1:7">
      <c r="C51" t="s">
        <v>175</v>
      </c>
      <c r="G51">
        <f>_xlfn.NORM.S.DIST(150,TRUE)</f>
        <v>1</v>
      </c>
    </row>
    <row r="52" spans="1:7">
      <c r="C52" t="s">
        <v>176</v>
      </c>
      <c r="G52">
        <f>_xlfn.NORM.S.DIST(170,TRUE)</f>
        <v>1</v>
      </c>
    </row>
    <row r="53" spans="1:7">
      <c r="C53" t="s">
        <v>177</v>
      </c>
      <c r="G53">
        <f>G52-G51</f>
        <v>0</v>
      </c>
    </row>
    <row r="57" spans="1:7" ht="18.75">
      <c r="A57" s="40">
        <v>5</v>
      </c>
      <c r="B57" s="38" t="s">
        <v>245</v>
      </c>
    </row>
    <row r="58" spans="1:7">
      <c r="C58" s="36" t="s">
        <v>179</v>
      </c>
    </row>
    <row r="59" spans="1:7" ht="15.75">
      <c r="C59" s="38" t="s">
        <v>178</v>
      </c>
    </row>
    <row r="61" spans="1:7">
      <c r="C61" t="s">
        <v>147</v>
      </c>
      <c r="D61">
        <v>15</v>
      </c>
    </row>
    <row r="62" spans="1:7">
      <c r="C62" t="s">
        <v>145</v>
      </c>
      <c r="D62">
        <v>20</v>
      </c>
    </row>
    <row r="64" spans="1:7">
      <c r="C64" t="s">
        <v>193</v>
      </c>
      <c r="F64" s="3">
        <f>_xlfn.NORM.DIST(15,20,0.5,TRUE)</f>
        <v>7.6198530241604755E-24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7"/>
  <sheetViews>
    <sheetView topLeftCell="A45" workbookViewId="0">
      <selection activeCell="A67" sqref="A67"/>
    </sheetView>
  </sheetViews>
  <sheetFormatPr defaultRowHeight="15"/>
  <sheetData>
    <row r="2" spans="1:14" ht="16.5">
      <c r="G2" s="42" t="s">
        <v>182</v>
      </c>
      <c r="H2" s="43"/>
      <c r="I2" s="43"/>
      <c r="J2" s="43"/>
      <c r="K2" s="43"/>
      <c r="L2" s="43"/>
      <c r="M2" s="43"/>
      <c r="N2" s="43"/>
    </row>
    <row r="5" spans="1:14" ht="15.75">
      <c r="A5" s="44">
        <v>1</v>
      </c>
      <c r="C5" s="38" t="s">
        <v>183</v>
      </c>
    </row>
    <row r="6" spans="1:14" ht="15.75">
      <c r="C6" s="38" t="s">
        <v>184</v>
      </c>
    </row>
    <row r="7" spans="1:14">
      <c r="C7" s="36" t="s">
        <v>185</v>
      </c>
    </row>
    <row r="8" spans="1:14" ht="16.5">
      <c r="I8" s="41"/>
    </row>
    <row r="9" spans="1:14">
      <c r="C9" t="s">
        <v>145</v>
      </c>
      <c r="D9">
        <v>2</v>
      </c>
    </row>
    <row r="10" spans="1:14">
      <c r="C10" t="s">
        <v>147</v>
      </c>
      <c r="D10">
        <v>3</v>
      </c>
    </row>
    <row r="13" spans="1:14">
      <c r="C13" t="s">
        <v>186</v>
      </c>
      <c r="G13" s="3">
        <f>_xlfn.POISSON.DIST(3,2,FALSE)</f>
        <v>0.18044704431548364</v>
      </c>
    </row>
    <row r="17" spans="1:7" ht="15.75">
      <c r="A17" s="44">
        <v>2</v>
      </c>
      <c r="C17" s="38" t="s">
        <v>188</v>
      </c>
    </row>
    <row r="18" spans="1:7">
      <c r="C18" s="36" t="s">
        <v>189</v>
      </c>
    </row>
    <row r="19" spans="1:7">
      <c r="C19" s="37" t="s">
        <v>187</v>
      </c>
    </row>
    <row r="20" spans="1:7">
      <c r="C20" s="36"/>
    </row>
    <row r="22" spans="1:7">
      <c r="C22" t="s">
        <v>190</v>
      </c>
      <c r="G22" s="3">
        <f>_xlfn.POISSON.DIST(3,0.3,FALSE)</f>
        <v>3.3336819930677285E-3</v>
      </c>
    </row>
    <row r="26" spans="1:7" ht="15.75">
      <c r="A26" s="44">
        <v>3</v>
      </c>
      <c r="C26" s="36" t="s">
        <v>191</v>
      </c>
    </row>
    <row r="27" spans="1:7" ht="15.75">
      <c r="D27" s="38" t="s">
        <v>192</v>
      </c>
    </row>
    <row r="30" spans="1:7">
      <c r="D30" s="3">
        <f>_xlfn.BINOM.DIST(1,3,1/6,FALSE)</f>
        <v>0.34722222222222232</v>
      </c>
    </row>
    <row r="34" spans="1:12">
      <c r="I34" s="67" t="s">
        <v>194</v>
      </c>
      <c r="J34" s="67"/>
      <c r="K34" s="67"/>
    </row>
    <row r="35" spans="1:12" ht="15.75">
      <c r="I35" s="38"/>
    </row>
    <row r="37" spans="1:12" ht="18.75">
      <c r="A37" s="40">
        <v>1</v>
      </c>
      <c r="C37" s="38" t="s">
        <v>195</v>
      </c>
    </row>
    <row r="38" spans="1:12" ht="15.75">
      <c r="C38" s="38" t="s">
        <v>196</v>
      </c>
    </row>
    <row r="39" spans="1:12">
      <c r="C39" s="36" t="s">
        <v>197</v>
      </c>
    </row>
    <row r="40" spans="1:12">
      <c r="C40" s="37" t="s">
        <v>199</v>
      </c>
    </row>
    <row r="41" spans="1:12">
      <c r="C41" s="36" t="s">
        <v>198</v>
      </c>
    </row>
    <row r="43" spans="1:12">
      <c r="C43" t="s">
        <v>145</v>
      </c>
      <c r="D43">
        <v>150</v>
      </c>
    </row>
    <row r="44" spans="1:12">
      <c r="C44" t="s">
        <v>146</v>
      </c>
      <c r="D44">
        <v>10</v>
      </c>
    </row>
    <row r="48" spans="1:12">
      <c r="L48">
        <f>_xlfn.NORM.DIST(140,150,10,TRUE)</f>
        <v>0.15865525393145699</v>
      </c>
    </row>
    <row r="49" spans="1:12">
      <c r="F49">
        <f>_xlfn.NORM.DIST(160,150,10,TRUE)</f>
        <v>0.84134474606854304</v>
      </c>
      <c r="L49">
        <f>_xlfn.NORM.DIST(160,150,10,TRUE)</f>
        <v>0.84134474606854304</v>
      </c>
    </row>
    <row r="50" spans="1:12" ht="15.75">
      <c r="C50" s="38" t="s">
        <v>200</v>
      </c>
      <c r="L50">
        <f>L49-L48</f>
        <v>0.68268949213708607</v>
      </c>
    </row>
    <row r="54" spans="1:12" ht="18.75">
      <c r="A54" s="40">
        <v>2</v>
      </c>
      <c r="C54" s="38" t="s">
        <v>205</v>
      </c>
    </row>
    <row r="55" spans="1:12" ht="15.75">
      <c r="C55" s="38" t="s">
        <v>201</v>
      </c>
    </row>
    <row r="56" spans="1:12">
      <c r="C56" s="36" t="s">
        <v>202</v>
      </c>
    </row>
    <row r="58" spans="1:12">
      <c r="C58" t="s">
        <v>4</v>
      </c>
      <c r="D58">
        <v>1000</v>
      </c>
      <c r="G58" t="s">
        <v>204</v>
      </c>
    </row>
    <row r="59" spans="1:12">
      <c r="C59" t="s">
        <v>203</v>
      </c>
      <c r="D59">
        <v>900</v>
      </c>
    </row>
    <row r="67" spans="1:1">
      <c r="A67">
        <v>0</v>
      </c>
    </row>
  </sheetData>
  <mergeCells count="1">
    <mergeCell ref="I34:K3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topLeftCell="A49" workbookViewId="0">
      <selection activeCell="H70" sqref="H70"/>
    </sheetView>
  </sheetViews>
  <sheetFormatPr defaultRowHeight="15"/>
  <sheetData>
    <row r="2" spans="1:8">
      <c r="F2" s="68" t="s">
        <v>206</v>
      </c>
      <c r="G2" s="68"/>
      <c r="H2" s="68"/>
    </row>
    <row r="4" spans="1:8" ht="18.75">
      <c r="A4" s="40">
        <v>1</v>
      </c>
      <c r="C4" s="47" t="s">
        <v>207</v>
      </c>
    </row>
    <row r="5" spans="1:8" ht="15.75">
      <c r="C5" s="47" t="s">
        <v>208</v>
      </c>
    </row>
    <row r="6" spans="1:8" ht="15.75">
      <c r="C6" s="47" t="s">
        <v>209</v>
      </c>
    </row>
    <row r="7" spans="1:8" ht="15.75">
      <c r="C7" s="47" t="s">
        <v>210</v>
      </c>
    </row>
    <row r="8" spans="1:8" ht="15.75">
      <c r="C8" s="47" t="s">
        <v>211</v>
      </c>
    </row>
    <row r="9" spans="1:8" ht="15.75">
      <c r="C9" s="47" t="s">
        <v>212</v>
      </c>
    </row>
    <row r="12" spans="1:8" ht="15.75">
      <c r="C12" s="49" t="s">
        <v>213</v>
      </c>
      <c r="D12">
        <v>100</v>
      </c>
    </row>
    <row r="13" spans="1:8" ht="15.75">
      <c r="C13" s="49" t="s">
        <v>4</v>
      </c>
      <c r="D13">
        <v>170</v>
      </c>
    </row>
    <row r="14" spans="1:8" ht="16.5">
      <c r="C14" s="49" t="s">
        <v>128</v>
      </c>
      <c r="D14">
        <v>8</v>
      </c>
      <c r="G14" s="45"/>
    </row>
    <row r="15" spans="1:8" ht="15.75">
      <c r="C15" s="49" t="s">
        <v>214</v>
      </c>
      <c r="D15" s="48">
        <v>0.95</v>
      </c>
      <c r="G15" s="3">
        <f>_xlfn.CONFIDENCE.NORM(0.05,8,100)</f>
        <v>1.567971187632043</v>
      </c>
    </row>
    <row r="19" spans="1:4" ht="18.75">
      <c r="A19" s="40">
        <v>2</v>
      </c>
      <c r="C19" s="47" t="s">
        <v>219</v>
      </c>
    </row>
    <row r="20" spans="1:4" ht="15.75">
      <c r="C20" s="47" t="s">
        <v>215</v>
      </c>
    </row>
    <row r="21" spans="1:4" ht="15.75">
      <c r="C21" s="47" t="s">
        <v>216</v>
      </c>
    </row>
    <row r="22" spans="1:4" ht="15.75">
      <c r="C22" s="47" t="s">
        <v>217</v>
      </c>
    </row>
    <row r="23" spans="1:4" ht="15.75">
      <c r="C23" s="47" t="s">
        <v>218</v>
      </c>
    </row>
    <row r="26" spans="1:4" ht="15.75">
      <c r="C26" s="49" t="s">
        <v>213</v>
      </c>
      <c r="D26">
        <v>500</v>
      </c>
    </row>
    <row r="27" spans="1:4" ht="15.75">
      <c r="C27" s="49" t="s">
        <v>203</v>
      </c>
      <c r="D27">
        <v>320</v>
      </c>
    </row>
    <row r="28" spans="1:4">
      <c r="C28" t="s">
        <v>220</v>
      </c>
    </row>
    <row r="33" spans="1:12" ht="21" customHeight="1">
      <c r="H33" s="69" t="s">
        <v>221</v>
      </c>
      <c r="I33" s="69"/>
      <c r="J33" s="69"/>
      <c r="K33" s="69"/>
      <c r="L33" s="69"/>
    </row>
    <row r="37" spans="1:12" ht="18.75">
      <c r="A37" s="40">
        <v>3</v>
      </c>
      <c r="C37" s="47" t="s">
        <v>227</v>
      </c>
    </row>
    <row r="38" spans="1:12" ht="15.75">
      <c r="C38" s="47" t="s">
        <v>222</v>
      </c>
    </row>
    <row r="39" spans="1:12" ht="15.75">
      <c r="C39" s="47" t="s">
        <v>223</v>
      </c>
    </row>
    <row r="40" spans="1:12" ht="15.75">
      <c r="C40" s="47" t="s">
        <v>224</v>
      </c>
    </row>
    <row r="41" spans="1:12" ht="15.75">
      <c r="C41" s="47" t="s">
        <v>225</v>
      </c>
    </row>
    <row r="42" spans="1:12" ht="15.75">
      <c r="C42" s="47" t="s">
        <v>226</v>
      </c>
    </row>
    <row r="45" spans="1:12" ht="15.75">
      <c r="C45" s="47" t="s">
        <v>228</v>
      </c>
      <c r="D45" t="s">
        <v>230</v>
      </c>
    </row>
    <row r="46" spans="1:12" ht="15.75">
      <c r="C46" s="47" t="s">
        <v>229</v>
      </c>
      <c r="D46" t="s">
        <v>231</v>
      </c>
    </row>
    <row r="50" spans="1:5" ht="18.75">
      <c r="A50" s="40">
        <v>4</v>
      </c>
      <c r="C50" s="47" t="s">
        <v>232</v>
      </c>
    </row>
    <row r="51" spans="1:5" ht="15.75">
      <c r="C51" s="47" t="s">
        <v>233</v>
      </c>
    </row>
    <row r="52" spans="1:5" ht="15.75">
      <c r="C52" s="47" t="s">
        <v>234</v>
      </c>
    </row>
    <row r="53" spans="1:5" ht="15.75">
      <c r="C53" s="47" t="s">
        <v>235</v>
      </c>
    </row>
    <row r="54" spans="1:5" ht="15.75">
      <c r="C54" s="47" t="s">
        <v>236</v>
      </c>
    </row>
    <row r="55" spans="1:5" ht="15.75">
      <c r="C55" s="47" t="s">
        <v>237</v>
      </c>
    </row>
    <row r="56" spans="1:5" ht="15.75">
      <c r="C56" s="47" t="s">
        <v>238</v>
      </c>
    </row>
    <row r="60" spans="1:5">
      <c r="C60" t="s">
        <v>145</v>
      </c>
      <c r="D60">
        <v>510</v>
      </c>
    </row>
    <row r="61" spans="1:5">
      <c r="C61" t="s">
        <v>146</v>
      </c>
      <c r="D61">
        <v>20</v>
      </c>
    </row>
    <row r="64" spans="1:5">
      <c r="C64" t="s">
        <v>239</v>
      </c>
      <c r="E64">
        <f>_xlfn.NORM.S.INV(0.05)</f>
        <v>-1.6448536269514726</v>
      </c>
    </row>
  </sheetData>
  <mergeCells count="2">
    <mergeCell ref="F2:H2"/>
    <mergeCell ref="H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MEASURE OF CENTRAL TENDENCY</vt:lpstr>
      <vt:lpstr>measure of dispersion</vt:lpstr>
      <vt:lpstr>more statistics question</vt:lpstr>
      <vt:lpstr>SKEWNESS AND KURTISIS</vt:lpstr>
      <vt:lpstr>PERCENTILE AND QUARTILES</vt:lpstr>
      <vt:lpstr>CORRELATION AND COVARIANCE</vt:lpstr>
      <vt:lpstr>discrete random variance</vt:lpstr>
      <vt:lpstr>continuous random variable</vt:lpstr>
      <vt:lpstr>distribition and continuous dis</vt:lpstr>
      <vt:lpstr>CONFIDENCE INTERVAL HYPOTJESIS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2024-03-27T07:49:20Z</dcterms:created>
  <dcterms:modified xsi:type="dcterms:W3CDTF">2024-04-19T09:01:51Z</dcterms:modified>
</cp:coreProperties>
</file>