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adurowaa/Downloads/"/>
    </mc:Choice>
  </mc:AlternateContent>
  <xr:revisionPtr revIDLastSave="0" documentId="13_ncr:1_{7F25B03F-55E1-DD48-9D67-D89A8FEFCE35}" xr6:coauthVersionLast="45" xr6:coauthVersionMax="45" xr10:uidLastSave="{00000000-0000-0000-0000-000000000000}"/>
  <bookViews>
    <workbookView xWindow="3080" yWindow="1280" windowWidth="21400" windowHeight="13580" xr2:uid="{05FAE3FF-09EB-9C4D-A2B0-EFF9FF7E7146}"/>
  </bookViews>
  <sheets>
    <sheet name="Calculations" sheetId="4" r:id="rId1"/>
    <sheet name="YTM" sheetId="6" r:id="rId2"/>
    <sheet name="Spot&amp;Forward" sheetId="7" r:id="rId3"/>
    <sheet name="Covariance matrix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2" i="7" l="1"/>
  <c r="O22" i="7"/>
  <c r="N22" i="7"/>
  <c r="M22" i="7"/>
  <c r="K22" i="7"/>
  <c r="I22" i="7"/>
  <c r="G22" i="7"/>
  <c r="E22" i="7"/>
  <c r="C22" i="7"/>
  <c r="P21" i="7"/>
  <c r="O21" i="7"/>
  <c r="N21" i="7"/>
  <c r="M21" i="7"/>
  <c r="K21" i="7"/>
  <c r="I21" i="7"/>
  <c r="G21" i="7"/>
  <c r="E21" i="7"/>
  <c r="C21" i="7"/>
  <c r="P20" i="7"/>
  <c r="O20" i="7"/>
  <c r="N20" i="7"/>
  <c r="M20" i="7"/>
  <c r="K20" i="7"/>
  <c r="I20" i="7"/>
  <c r="G20" i="7"/>
  <c r="E20" i="7"/>
  <c r="C20" i="7"/>
  <c r="P19" i="7"/>
  <c r="O19" i="7"/>
  <c r="N19" i="7"/>
  <c r="M19" i="7"/>
  <c r="K19" i="7"/>
  <c r="I19" i="7"/>
  <c r="G19" i="7"/>
  <c r="E19" i="7"/>
  <c r="C19" i="7"/>
  <c r="P18" i="7"/>
  <c r="O18" i="7"/>
  <c r="N18" i="7"/>
  <c r="M18" i="7"/>
  <c r="K18" i="7"/>
  <c r="I18" i="7"/>
  <c r="G18" i="7"/>
  <c r="E18" i="7"/>
  <c r="C18" i="7"/>
  <c r="P17" i="7"/>
  <c r="O17" i="7"/>
  <c r="N17" i="7"/>
  <c r="M17" i="7"/>
  <c r="K17" i="7"/>
  <c r="I17" i="7"/>
  <c r="G17" i="7"/>
  <c r="E17" i="7"/>
  <c r="C17" i="7"/>
  <c r="P16" i="7"/>
  <c r="O16" i="7"/>
  <c r="N16" i="7"/>
  <c r="M16" i="7"/>
  <c r="K16" i="7"/>
  <c r="I16" i="7"/>
  <c r="G16" i="7"/>
  <c r="E16" i="7"/>
  <c r="C16" i="7"/>
  <c r="P15" i="7"/>
  <c r="O15" i="7"/>
  <c r="N15" i="7"/>
  <c r="M15" i="7"/>
  <c r="K15" i="7"/>
  <c r="I15" i="7"/>
  <c r="G15" i="7"/>
  <c r="E15" i="7"/>
  <c r="C15" i="7"/>
  <c r="P14" i="7"/>
  <c r="O14" i="7"/>
  <c r="N14" i="7"/>
  <c r="M14" i="7"/>
  <c r="K14" i="7"/>
  <c r="I14" i="7"/>
  <c r="G14" i="7"/>
  <c r="E14" i="7"/>
  <c r="C14" i="7"/>
  <c r="K3" i="4"/>
  <c r="K4" i="4"/>
  <c r="K5" i="4"/>
  <c r="K6" i="4"/>
  <c r="K7" i="4"/>
  <c r="K8" i="4"/>
  <c r="K9" i="4"/>
  <c r="K10" i="4"/>
  <c r="K11" i="4"/>
  <c r="K13" i="4"/>
  <c r="K14" i="4"/>
  <c r="K15" i="4"/>
  <c r="K16" i="4"/>
  <c r="K17" i="4"/>
  <c r="K18" i="4"/>
  <c r="K19" i="4"/>
  <c r="K20" i="4"/>
  <c r="K21" i="4"/>
  <c r="K22" i="4"/>
  <c r="K24" i="4"/>
  <c r="K25" i="4"/>
  <c r="K26" i="4"/>
  <c r="K27" i="4"/>
  <c r="K28" i="4"/>
  <c r="K29" i="4"/>
  <c r="K30" i="4"/>
  <c r="K31" i="4"/>
  <c r="K32" i="4"/>
  <c r="K33" i="4"/>
  <c r="K35" i="4"/>
  <c r="K36" i="4"/>
  <c r="K37" i="4"/>
  <c r="K38" i="4"/>
  <c r="K39" i="4"/>
  <c r="K40" i="4"/>
  <c r="K41" i="4"/>
  <c r="K42" i="4"/>
  <c r="K43" i="4"/>
  <c r="K44" i="4"/>
  <c r="K46" i="4"/>
  <c r="K47" i="4"/>
  <c r="K48" i="4"/>
  <c r="K49" i="4"/>
  <c r="K50" i="4"/>
  <c r="K51" i="4"/>
  <c r="K52" i="4"/>
  <c r="K53" i="4"/>
  <c r="K54" i="4"/>
  <c r="K55" i="4"/>
  <c r="K57" i="4"/>
  <c r="K58" i="4"/>
  <c r="K59" i="4"/>
  <c r="K60" i="4"/>
  <c r="K61" i="4"/>
  <c r="K62" i="4"/>
  <c r="K63" i="4"/>
  <c r="K64" i="4"/>
  <c r="K65" i="4"/>
  <c r="K66" i="4"/>
  <c r="K68" i="4"/>
  <c r="K69" i="4"/>
  <c r="K70" i="4"/>
  <c r="K71" i="4"/>
  <c r="K72" i="4"/>
  <c r="K73" i="4"/>
  <c r="K74" i="4"/>
  <c r="K75" i="4"/>
  <c r="K76" i="4"/>
  <c r="K77" i="4"/>
  <c r="K79" i="4"/>
  <c r="K80" i="4"/>
  <c r="K81" i="4"/>
  <c r="K82" i="4"/>
  <c r="K83" i="4"/>
  <c r="K84" i="4"/>
  <c r="K85" i="4"/>
  <c r="K86" i="4"/>
  <c r="K87" i="4"/>
  <c r="K88" i="4"/>
  <c r="K90" i="4"/>
  <c r="K91" i="4"/>
  <c r="K92" i="4"/>
  <c r="K93" i="4"/>
  <c r="K94" i="4"/>
  <c r="K95" i="4"/>
  <c r="K96" i="4"/>
  <c r="K97" i="4"/>
  <c r="K98" i="4"/>
  <c r="K99" i="4"/>
  <c r="K101" i="4"/>
  <c r="K102" i="4"/>
  <c r="K103" i="4"/>
  <c r="K104" i="4"/>
  <c r="K105" i="4"/>
  <c r="K106" i="4"/>
  <c r="K107" i="4"/>
  <c r="K108" i="4"/>
  <c r="K109" i="4"/>
  <c r="K110" i="4"/>
  <c r="K112" i="4"/>
  <c r="K113" i="4"/>
  <c r="K114" i="4"/>
  <c r="K115" i="4"/>
  <c r="K116" i="4"/>
  <c r="K117" i="4"/>
  <c r="K118" i="4"/>
  <c r="K119" i="4"/>
  <c r="K120" i="4"/>
  <c r="K121" i="4"/>
  <c r="K123" i="4"/>
  <c r="K124" i="4"/>
  <c r="K125" i="4"/>
  <c r="K126" i="4"/>
  <c r="K127" i="4"/>
  <c r="K128" i="4"/>
  <c r="K129" i="4"/>
  <c r="K130" i="4"/>
  <c r="K131" i="4"/>
  <c r="K132" i="4"/>
  <c r="K2" i="4"/>
  <c r="J3" i="4"/>
  <c r="J4" i="4"/>
  <c r="J5" i="4"/>
  <c r="J6" i="4"/>
  <c r="J7" i="4"/>
  <c r="J8" i="4"/>
  <c r="J9" i="4"/>
  <c r="J10" i="4"/>
  <c r="J11" i="4"/>
  <c r="J13" i="4"/>
  <c r="J14" i="4"/>
  <c r="J15" i="4"/>
  <c r="J16" i="4"/>
  <c r="J17" i="4"/>
  <c r="J18" i="4"/>
  <c r="J19" i="4"/>
  <c r="J20" i="4"/>
  <c r="J21" i="4"/>
  <c r="J22" i="4"/>
  <c r="J24" i="4"/>
  <c r="J25" i="4"/>
  <c r="J26" i="4"/>
  <c r="J27" i="4"/>
  <c r="J28" i="4"/>
  <c r="J29" i="4"/>
  <c r="J30" i="4"/>
  <c r="J31" i="4"/>
  <c r="J32" i="4"/>
  <c r="J33" i="4"/>
  <c r="J35" i="4"/>
  <c r="J36" i="4"/>
  <c r="J37" i="4"/>
  <c r="J38" i="4"/>
  <c r="J39" i="4"/>
  <c r="J40" i="4"/>
  <c r="J41" i="4"/>
  <c r="J42" i="4"/>
  <c r="J43" i="4"/>
  <c r="J44" i="4"/>
  <c r="J46" i="4"/>
  <c r="J47" i="4"/>
  <c r="J48" i="4"/>
  <c r="J49" i="4"/>
  <c r="J50" i="4"/>
  <c r="J51" i="4"/>
  <c r="J52" i="4"/>
  <c r="J53" i="4"/>
  <c r="J54" i="4"/>
  <c r="J55" i="4"/>
  <c r="J57" i="4"/>
  <c r="J58" i="4"/>
  <c r="J59" i="4"/>
  <c r="J60" i="4"/>
  <c r="J61" i="4"/>
  <c r="J62" i="4"/>
  <c r="J63" i="4"/>
  <c r="J64" i="4"/>
  <c r="J65" i="4"/>
  <c r="J66" i="4"/>
  <c r="J68" i="4"/>
  <c r="J69" i="4"/>
  <c r="J70" i="4"/>
  <c r="J71" i="4"/>
  <c r="J72" i="4"/>
  <c r="J73" i="4"/>
  <c r="J74" i="4"/>
  <c r="J75" i="4"/>
  <c r="J76" i="4"/>
  <c r="J77" i="4"/>
  <c r="J79" i="4"/>
  <c r="J80" i="4"/>
  <c r="J81" i="4"/>
  <c r="J82" i="4"/>
  <c r="J83" i="4"/>
  <c r="J84" i="4"/>
  <c r="J85" i="4"/>
  <c r="J86" i="4"/>
  <c r="J87" i="4"/>
  <c r="J88" i="4"/>
  <c r="J90" i="4"/>
  <c r="J91" i="4"/>
  <c r="J92" i="4"/>
  <c r="J93" i="4"/>
  <c r="J94" i="4"/>
  <c r="J95" i="4"/>
  <c r="J96" i="4"/>
  <c r="J97" i="4"/>
  <c r="J98" i="4"/>
  <c r="J99" i="4"/>
  <c r="J101" i="4"/>
  <c r="J102" i="4"/>
  <c r="J103" i="4"/>
  <c r="J104" i="4"/>
  <c r="J105" i="4"/>
  <c r="J106" i="4"/>
  <c r="J107" i="4"/>
  <c r="J108" i="4"/>
  <c r="J109" i="4"/>
  <c r="J110" i="4"/>
  <c r="J112" i="4"/>
  <c r="J113" i="4"/>
  <c r="J114" i="4"/>
  <c r="J115" i="4"/>
  <c r="J116" i="4"/>
  <c r="J117" i="4"/>
  <c r="J118" i="4"/>
  <c r="J119" i="4"/>
  <c r="J120" i="4"/>
  <c r="J121" i="4"/>
  <c r="J123" i="4"/>
  <c r="J124" i="4"/>
  <c r="J125" i="4"/>
  <c r="J126" i="4"/>
  <c r="J127" i="4"/>
  <c r="J128" i="4"/>
  <c r="J129" i="4"/>
  <c r="J130" i="4"/>
  <c r="J131" i="4"/>
  <c r="J132" i="4"/>
  <c r="J2" i="4"/>
  <c r="L101" i="4" l="1"/>
  <c r="N101" i="4" s="1"/>
  <c r="L102" i="4"/>
  <c r="N102" i="4" s="1"/>
  <c r="L103" i="4"/>
  <c r="N103" i="4" s="1"/>
  <c r="L104" i="4"/>
  <c r="N104" i="4" s="1"/>
  <c r="L105" i="4"/>
  <c r="N105" i="4" s="1"/>
  <c r="L106" i="4"/>
  <c r="N106" i="4" s="1"/>
  <c r="L107" i="4"/>
  <c r="N107" i="4" s="1"/>
  <c r="L108" i="4"/>
  <c r="N108" i="4" s="1"/>
  <c r="L109" i="4"/>
  <c r="N109" i="4" s="1"/>
  <c r="L110" i="4"/>
  <c r="N110" i="4" s="1"/>
  <c r="AF3" i="4" l="1"/>
  <c r="AF4" i="4"/>
  <c r="AF5" i="4"/>
  <c r="AF6" i="4"/>
  <c r="AF7" i="4"/>
  <c r="AF8" i="4"/>
  <c r="AF9" i="4"/>
  <c r="AF10" i="4"/>
  <c r="AF11" i="4"/>
  <c r="AF2" i="4"/>
  <c r="AD3" i="4"/>
  <c r="AD4" i="4"/>
  <c r="AD5" i="4"/>
  <c r="AD6" i="4"/>
  <c r="AD7" i="4"/>
  <c r="AD8" i="4"/>
  <c r="AD9" i="4"/>
  <c r="AD10" i="4"/>
  <c r="AD11" i="4"/>
  <c r="AD2" i="4"/>
  <c r="AC3" i="4"/>
  <c r="AC4" i="4"/>
  <c r="AC5" i="4"/>
  <c r="AC6" i="4"/>
  <c r="AC7" i="4"/>
  <c r="AC8" i="4"/>
  <c r="AC9" i="4"/>
  <c r="AC10" i="4"/>
  <c r="AC11" i="4"/>
  <c r="AC2" i="4"/>
  <c r="AA3" i="4"/>
  <c r="AA4" i="4"/>
  <c r="AA5" i="4"/>
  <c r="AA6" i="4"/>
  <c r="AA7" i="4"/>
  <c r="AA8" i="4"/>
  <c r="AA9" i="4"/>
  <c r="AA10" i="4"/>
  <c r="AA11" i="4"/>
  <c r="AA2" i="4"/>
  <c r="Z3" i="4"/>
  <c r="Z4" i="4"/>
  <c r="Z5" i="4"/>
  <c r="Z6" i="4"/>
  <c r="Z7" i="4"/>
  <c r="Z8" i="4"/>
  <c r="Z9" i="4"/>
  <c r="Z10" i="4"/>
  <c r="Z11" i="4"/>
  <c r="Z2" i="4"/>
  <c r="Y3" i="4"/>
  <c r="Y4" i="4"/>
  <c r="Y5" i="4"/>
  <c r="Y6" i="4"/>
  <c r="Y7" i="4"/>
  <c r="Y8" i="4"/>
  <c r="Y9" i="4"/>
  <c r="Y10" i="4"/>
  <c r="Y11" i="4"/>
  <c r="Y2" i="4"/>
  <c r="AG2" i="4" l="1"/>
  <c r="AG3" i="4"/>
  <c r="AG4" i="4"/>
  <c r="AG5" i="4"/>
  <c r="AG6" i="4"/>
  <c r="AG7" i="4"/>
  <c r="AG8" i="4"/>
  <c r="AG9" i="4"/>
  <c r="AG10" i="4"/>
  <c r="AG11" i="4"/>
  <c r="AE2" i="4"/>
  <c r="AE3" i="4"/>
  <c r="AE4" i="4"/>
  <c r="AE5" i="4"/>
  <c r="AE6" i="4"/>
  <c r="AE7" i="4"/>
  <c r="AE8" i="4"/>
  <c r="AE9" i="4"/>
  <c r="AE10" i="4"/>
  <c r="AE11" i="4"/>
  <c r="AB11" i="4"/>
  <c r="AB3" i="4"/>
  <c r="AB4" i="4"/>
  <c r="AB5" i="4"/>
  <c r="AB6" i="4"/>
  <c r="AB7" i="4"/>
  <c r="AB8" i="4"/>
  <c r="AB9" i="4"/>
  <c r="AB10" i="4"/>
  <c r="AB2" i="4"/>
  <c r="X2" i="4"/>
  <c r="X3" i="4"/>
  <c r="X4" i="4"/>
  <c r="X5" i="4"/>
  <c r="X6" i="4"/>
  <c r="X7" i="4"/>
  <c r="X8" i="4"/>
  <c r="X9" i="4"/>
  <c r="X10" i="4"/>
  <c r="X11" i="4"/>
  <c r="O3" i="4"/>
  <c r="O4" i="4"/>
  <c r="O5" i="4"/>
  <c r="O6" i="4"/>
  <c r="O7" i="4"/>
  <c r="O8" i="4"/>
  <c r="O9" i="4"/>
  <c r="O10" i="4"/>
  <c r="O11" i="4"/>
  <c r="O21" i="4" l="1"/>
  <c r="O17" i="4"/>
  <c r="O28" i="4" s="1"/>
  <c r="O20" i="4"/>
  <c r="O31" i="4" s="1"/>
  <c r="O42" i="4" s="1"/>
  <c r="O16" i="4"/>
  <c r="O32" i="4"/>
  <c r="O19" i="4"/>
  <c r="O15" i="4"/>
  <c r="O43" i="4"/>
  <c r="O22" i="4"/>
  <c r="O33" i="4" s="1"/>
  <c r="O18" i="4"/>
  <c r="O14" i="4"/>
  <c r="L123" i="4"/>
  <c r="N123" i="4" s="1"/>
  <c r="L124" i="4"/>
  <c r="N124" i="4" s="1"/>
  <c r="L125" i="4"/>
  <c r="N125" i="4" s="1"/>
  <c r="L126" i="4"/>
  <c r="N126" i="4" s="1"/>
  <c r="L127" i="4"/>
  <c r="N127" i="4" s="1"/>
  <c r="L128" i="4"/>
  <c r="N128" i="4" s="1"/>
  <c r="L129" i="4"/>
  <c r="N129" i="4" s="1"/>
  <c r="L130" i="4"/>
  <c r="N130" i="4" s="1"/>
  <c r="L131" i="4"/>
  <c r="N131" i="4" s="1"/>
  <c r="L132" i="4"/>
  <c r="N132" i="4" s="1"/>
  <c r="L121" i="4"/>
  <c r="N121" i="4" s="1"/>
  <c r="L120" i="4"/>
  <c r="N120" i="4" s="1"/>
  <c r="L119" i="4"/>
  <c r="N119" i="4" s="1"/>
  <c r="L118" i="4"/>
  <c r="N118" i="4" s="1"/>
  <c r="L117" i="4"/>
  <c r="N117" i="4" s="1"/>
  <c r="L116" i="4"/>
  <c r="N116" i="4" s="1"/>
  <c r="L115" i="4"/>
  <c r="N115" i="4" s="1"/>
  <c r="L114" i="4"/>
  <c r="N114" i="4" s="1"/>
  <c r="L113" i="4"/>
  <c r="N113" i="4" s="1"/>
  <c r="L112" i="4"/>
  <c r="N112" i="4" s="1"/>
  <c r="L99" i="4"/>
  <c r="N99" i="4" s="1"/>
  <c r="L98" i="4"/>
  <c r="N98" i="4" s="1"/>
  <c r="L97" i="4"/>
  <c r="N97" i="4" s="1"/>
  <c r="L96" i="4"/>
  <c r="N96" i="4" s="1"/>
  <c r="L95" i="4"/>
  <c r="N95" i="4" s="1"/>
  <c r="L94" i="4"/>
  <c r="N94" i="4" s="1"/>
  <c r="L93" i="4"/>
  <c r="N93" i="4" s="1"/>
  <c r="L92" i="4"/>
  <c r="N92" i="4" s="1"/>
  <c r="L91" i="4"/>
  <c r="N91" i="4" s="1"/>
  <c r="L90" i="4"/>
  <c r="N90" i="4" s="1"/>
  <c r="L88" i="4"/>
  <c r="N88" i="4" s="1"/>
  <c r="L87" i="4"/>
  <c r="N87" i="4" s="1"/>
  <c r="L86" i="4"/>
  <c r="N86" i="4" s="1"/>
  <c r="L85" i="4"/>
  <c r="N85" i="4" s="1"/>
  <c r="L84" i="4"/>
  <c r="N84" i="4" s="1"/>
  <c r="L83" i="4"/>
  <c r="N83" i="4" s="1"/>
  <c r="L82" i="4"/>
  <c r="N82" i="4" s="1"/>
  <c r="L81" i="4"/>
  <c r="N81" i="4" s="1"/>
  <c r="L80" i="4"/>
  <c r="N80" i="4" s="1"/>
  <c r="L79" i="4"/>
  <c r="N79" i="4" s="1"/>
  <c r="L77" i="4"/>
  <c r="N77" i="4" s="1"/>
  <c r="L76" i="4"/>
  <c r="N76" i="4" s="1"/>
  <c r="L75" i="4"/>
  <c r="N75" i="4" s="1"/>
  <c r="L74" i="4"/>
  <c r="N74" i="4" s="1"/>
  <c r="L73" i="4"/>
  <c r="N73" i="4" s="1"/>
  <c r="L72" i="4"/>
  <c r="N72" i="4" s="1"/>
  <c r="L71" i="4"/>
  <c r="N71" i="4" s="1"/>
  <c r="L70" i="4"/>
  <c r="N70" i="4" s="1"/>
  <c r="L69" i="4"/>
  <c r="N69" i="4" s="1"/>
  <c r="L68" i="4"/>
  <c r="N68" i="4" s="1"/>
  <c r="L66" i="4"/>
  <c r="N66" i="4" s="1"/>
  <c r="L65" i="4"/>
  <c r="N65" i="4" s="1"/>
  <c r="L64" i="4"/>
  <c r="N64" i="4" s="1"/>
  <c r="L63" i="4"/>
  <c r="N63" i="4" s="1"/>
  <c r="L62" i="4"/>
  <c r="N62" i="4" s="1"/>
  <c r="L61" i="4"/>
  <c r="N61" i="4" s="1"/>
  <c r="L60" i="4"/>
  <c r="N60" i="4" s="1"/>
  <c r="L59" i="4"/>
  <c r="N59" i="4" s="1"/>
  <c r="L58" i="4"/>
  <c r="N58" i="4" s="1"/>
  <c r="L57" i="4"/>
  <c r="N57" i="4" s="1"/>
  <c r="L55" i="4"/>
  <c r="N55" i="4" s="1"/>
  <c r="L54" i="4"/>
  <c r="N54" i="4" s="1"/>
  <c r="L53" i="4"/>
  <c r="N53" i="4" s="1"/>
  <c r="L52" i="4"/>
  <c r="N52" i="4" s="1"/>
  <c r="L51" i="4"/>
  <c r="N51" i="4" s="1"/>
  <c r="L50" i="4"/>
  <c r="N50" i="4" s="1"/>
  <c r="L49" i="4"/>
  <c r="N49" i="4" s="1"/>
  <c r="L48" i="4"/>
  <c r="N48" i="4" s="1"/>
  <c r="L47" i="4"/>
  <c r="N47" i="4" s="1"/>
  <c r="L46" i="4"/>
  <c r="N46" i="4" s="1"/>
  <c r="L44" i="4"/>
  <c r="N44" i="4" s="1"/>
  <c r="L43" i="4"/>
  <c r="N43" i="4" s="1"/>
  <c r="L42" i="4"/>
  <c r="N42" i="4" s="1"/>
  <c r="L41" i="4"/>
  <c r="N41" i="4" s="1"/>
  <c r="L40" i="4"/>
  <c r="N40" i="4" s="1"/>
  <c r="L39" i="4"/>
  <c r="N39" i="4" s="1"/>
  <c r="L38" i="4"/>
  <c r="N38" i="4" s="1"/>
  <c r="L37" i="4"/>
  <c r="N37" i="4" s="1"/>
  <c r="L36" i="4"/>
  <c r="N36" i="4" s="1"/>
  <c r="L35" i="4"/>
  <c r="N35" i="4" s="1"/>
  <c r="L33" i="4"/>
  <c r="N33" i="4" s="1"/>
  <c r="L32" i="4"/>
  <c r="N32" i="4" s="1"/>
  <c r="L31" i="4"/>
  <c r="N31" i="4" s="1"/>
  <c r="L30" i="4"/>
  <c r="N30" i="4" s="1"/>
  <c r="L29" i="4"/>
  <c r="N29" i="4" s="1"/>
  <c r="L28" i="4"/>
  <c r="N28" i="4" s="1"/>
  <c r="L27" i="4"/>
  <c r="N27" i="4" s="1"/>
  <c r="L26" i="4"/>
  <c r="N26" i="4" s="1"/>
  <c r="L25" i="4"/>
  <c r="N25" i="4" s="1"/>
  <c r="L24" i="4"/>
  <c r="N24" i="4" s="1"/>
  <c r="L22" i="4"/>
  <c r="N22" i="4" s="1"/>
  <c r="L21" i="4"/>
  <c r="N21" i="4" s="1"/>
  <c r="L20" i="4"/>
  <c r="N20" i="4" s="1"/>
  <c r="L19" i="4"/>
  <c r="N19" i="4" s="1"/>
  <c r="L18" i="4"/>
  <c r="N18" i="4" s="1"/>
  <c r="L17" i="4"/>
  <c r="N17" i="4" s="1"/>
  <c r="L16" i="4"/>
  <c r="N16" i="4" s="1"/>
  <c r="L15" i="4"/>
  <c r="N15" i="4" s="1"/>
  <c r="L14" i="4"/>
  <c r="N14" i="4" s="1"/>
  <c r="L13" i="4"/>
  <c r="N13" i="4" s="1"/>
  <c r="L11" i="4"/>
  <c r="N11" i="4" s="1"/>
  <c r="L10" i="4"/>
  <c r="N10" i="4" s="1"/>
  <c r="L9" i="4"/>
  <c r="N9" i="4" s="1"/>
  <c r="L8" i="4"/>
  <c r="N8" i="4" s="1"/>
  <c r="L7" i="4"/>
  <c r="N7" i="4" s="1"/>
  <c r="L6" i="4"/>
  <c r="N6" i="4" s="1"/>
  <c r="L5" i="4"/>
  <c r="N5" i="4" s="1"/>
  <c r="L4" i="4"/>
  <c r="N4" i="4" s="1"/>
  <c r="L3" i="4"/>
  <c r="N3" i="4" s="1"/>
  <c r="Q6" i="4" l="1"/>
  <c r="S6" i="4" s="1"/>
  <c r="O53" i="4"/>
  <c r="O27" i="4"/>
  <c r="O38" i="4" s="1"/>
  <c r="O49" i="4" s="1"/>
  <c r="O39" i="4"/>
  <c r="O54" i="4"/>
  <c r="O25" i="4"/>
  <c r="O26" i="4"/>
  <c r="O44" i="4"/>
  <c r="O55" i="4" s="1"/>
  <c r="O29" i="4"/>
  <c r="U18" i="4" s="1"/>
  <c r="O30" i="4"/>
  <c r="O41" i="4" s="1"/>
  <c r="U8" i="4"/>
  <c r="Q4" i="4"/>
  <c r="S4" i="4" s="1"/>
  <c r="Q8" i="4"/>
  <c r="S8" i="4" s="1"/>
  <c r="U11" i="4"/>
  <c r="U7" i="4"/>
  <c r="U3" i="4"/>
  <c r="U17" i="4"/>
  <c r="U10" i="4"/>
  <c r="U6" i="4"/>
  <c r="U5" i="4"/>
  <c r="Q5" i="4"/>
  <c r="S5" i="4" s="1"/>
  <c r="O40" i="4" l="1"/>
  <c r="O51" i="4" s="1"/>
  <c r="O36" i="4"/>
  <c r="U25" i="4" s="1"/>
  <c r="O37" i="4"/>
  <c r="O52" i="4"/>
  <c r="O50" i="4"/>
  <c r="U39" i="4" s="1"/>
  <c r="U15" i="4"/>
  <c r="Q28" i="4"/>
  <c r="S28" i="4" s="1"/>
  <c r="U14" i="4"/>
  <c r="U4" i="4"/>
  <c r="Q9" i="4"/>
  <c r="S9" i="4" s="1"/>
  <c r="U9" i="4"/>
  <c r="U16" i="4"/>
  <c r="U33" i="4"/>
  <c r="U19" i="4"/>
  <c r="U21" i="4"/>
  <c r="U32" i="4"/>
  <c r="U44" i="4"/>
  <c r="U20" i="4"/>
  <c r="U30" i="4"/>
  <c r="U22" i="4"/>
  <c r="Q10" i="4"/>
  <c r="S10" i="4" s="1"/>
  <c r="Q22" i="4"/>
  <c r="S22" i="4" s="1"/>
  <c r="Q19" i="4"/>
  <c r="S19" i="4" s="1"/>
  <c r="Q15" i="4"/>
  <c r="S15" i="4" s="1"/>
  <c r="Q14" i="4"/>
  <c r="S14" i="4" s="1"/>
  <c r="Q7" i="4"/>
  <c r="S7" i="4" s="1"/>
  <c r="Q33" i="4"/>
  <c r="S33" i="4" s="1"/>
  <c r="Q17" i="4"/>
  <c r="S17" i="4" s="1"/>
  <c r="Q11" i="4"/>
  <c r="S11" i="4" s="1"/>
  <c r="Q3" i="4"/>
  <c r="S3" i="4" s="1"/>
  <c r="Q16" i="4"/>
  <c r="S16" i="4" s="1"/>
  <c r="Q21" i="4"/>
  <c r="S21" i="4" s="1"/>
  <c r="Q20" i="4"/>
  <c r="S20" i="4" s="1"/>
  <c r="O47" i="4" l="1"/>
  <c r="U36" i="4" s="1"/>
  <c r="O48" i="4"/>
  <c r="U37" i="4" s="1"/>
  <c r="U43" i="4"/>
  <c r="Q30" i="4"/>
  <c r="S30" i="4" s="1"/>
  <c r="U28" i="4"/>
  <c r="Q31" i="4"/>
  <c r="S31" i="4" s="1"/>
  <c r="U31" i="4"/>
  <c r="U42" i="4"/>
  <c r="U29" i="4"/>
  <c r="U27" i="4"/>
  <c r="U40" i="4"/>
  <c r="U41" i="4"/>
  <c r="Q32" i="4"/>
  <c r="S32" i="4" s="1"/>
  <c r="Q43" i="4"/>
  <c r="S43" i="4" s="1"/>
  <c r="Q27" i="4"/>
  <c r="S27" i="4" s="1"/>
  <c r="Q25" i="4"/>
  <c r="S25" i="4" s="1"/>
  <c r="Q18" i="4"/>
  <c r="S18" i="4" s="1"/>
  <c r="Q26" i="4"/>
  <c r="S26" i="4" s="1"/>
  <c r="O65" i="4" l="1"/>
  <c r="Q65" i="4" s="1"/>
  <c r="S65" i="4" s="1"/>
  <c r="U26" i="4"/>
  <c r="Q41" i="4"/>
  <c r="S41" i="4" s="1"/>
  <c r="Q42" i="4"/>
  <c r="S42" i="4" s="1"/>
  <c r="U38" i="4"/>
  <c r="Q36" i="4"/>
  <c r="S36" i="4" s="1"/>
  <c r="Q44" i="4"/>
  <c r="S44" i="4" s="1"/>
  <c r="Q38" i="4"/>
  <c r="S38" i="4" s="1"/>
  <c r="Q37" i="4"/>
  <c r="S37" i="4" s="1"/>
  <c r="O59" i="4" s="1"/>
  <c r="Q39" i="4"/>
  <c r="S39" i="4" s="1"/>
  <c r="Q29" i="4"/>
  <c r="S29" i="4" s="1"/>
  <c r="Q40" i="4"/>
  <c r="S40" i="4" s="1"/>
  <c r="O62" i="4" l="1"/>
  <c r="O60" i="4"/>
  <c r="Q60" i="4" s="1"/>
  <c r="S60" i="4" s="1"/>
  <c r="O66" i="4"/>
  <c r="Q66" i="4" s="1"/>
  <c r="S66" i="4" s="1"/>
  <c r="O61" i="4"/>
  <c r="O76" i="4"/>
  <c r="U65" i="4" s="1"/>
  <c r="O58" i="4"/>
  <c r="O63" i="4"/>
  <c r="Q63" i="4" s="1"/>
  <c r="S63" i="4" s="1"/>
  <c r="O64" i="4"/>
  <c r="Q59" i="4"/>
  <c r="S59" i="4" s="1"/>
  <c r="Q76" i="4" l="1"/>
  <c r="S76" i="4" s="1"/>
  <c r="O70" i="4"/>
  <c r="U59" i="4" s="1"/>
  <c r="Q64" i="4"/>
  <c r="S64" i="4" s="1"/>
  <c r="O71" i="4"/>
  <c r="U49" i="4" s="1"/>
  <c r="U54" i="4"/>
  <c r="O77" i="4"/>
  <c r="O74" i="4"/>
  <c r="Q74" i="4" s="1"/>
  <c r="S74" i="4" s="1"/>
  <c r="O85" i="4" s="1"/>
  <c r="Q58" i="4"/>
  <c r="S58" i="4" s="1"/>
  <c r="Q61" i="4"/>
  <c r="S61" i="4" s="1"/>
  <c r="Q62" i="4"/>
  <c r="S62" i="4" s="1"/>
  <c r="U60" i="4" l="1"/>
  <c r="Q96" i="4"/>
  <c r="S96" i="4" s="1"/>
  <c r="O87" i="4"/>
  <c r="Q70" i="4"/>
  <c r="S70" i="4" s="1"/>
  <c r="U48" i="4"/>
  <c r="O73" i="4"/>
  <c r="U62" i="4" s="1"/>
  <c r="O96" i="4"/>
  <c r="Q71" i="4"/>
  <c r="S71" i="4" s="1"/>
  <c r="U52" i="4"/>
  <c r="O72" i="4"/>
  <c r="U50" i="4" s="1"/>
  <c r="U63" i="4"/>
  <c r="O75" i="4"/>
  <c r="U66" i="4"/>
  <c r="O69" i="4"/>
  <c r="Q69" i="4" s="1"/>
  <c r="S69" i="4" s="1"/>
  <c r="U55" i="4"/>
  <c r="Q77" i="4"/>
  <c r="S77" i="4" s="1"/>
  <c r="Q72" i="4" l="1"/>
  <c r="S72" i="4" s="1"/>
  <c r="U51" i="4"/>
  <c r="Q73" i="4"/>
  <c r="S73" i="4" s="1"/>
  <c r="O84" i="4" s="1"/>
  <c r="Q98" i="4"/>
  <c r="S98" i="4" s="1"/>
  <c r="O98" i="4" s="1"/>
  <c r="U87" i="4" s="1"/>
  <c r="O82" i="4"/>
  <c r="O81" i="4"/>
  <c r="O83" i="4"/>
  <c r="Q94" i="4" s="1"/>
  <c r="S94" i="4" s="1"/>
  <c r="O80" i="4"/>
  <c r="U85" i="4"/>
  <c r="Q107" i="4"/>
  <c r="S107" i="4" s="1"/>
  <c r="O107" i="4" s="1"/>
  <c r="U47" i="4"/>
  <c r="U74" i="4"/>
  <c r="U58" i="4"/>
  <c r="U64" i="4"/>
  <c r="Q75" i="4"/>
  <c r="S75" i="4" s="1"/>
  <c r="U53" i="4"/>
  <c r="U61" i="4"/>
  <c r="O88" i="4"/>
  <c r="O118" i="4"/>
  <c r="O120" i="4" l="1"/>
  <c r="O129" i="4"/>
  <c r="U107" i="4" s="1"/>
  <c r="Q99" i="4"/>
  <c r="S99" i="4" s="1"/>
  <c r="Q93" i="4"/>
  <c r="S93" i="4" s="1"/>
  <c r="O93" i="4" s="1"/>
  <c r="U71" i="4" s="1"/>
  <c r="U76" i="4"/>
  <c r="Q109" i="4"/>
  <c r="S109" i="4" s="1"/>
  <c r="O109" i="4" s="1"/>
  <c r="U98" i="4" s="1"/>
  <c r="O86" i="4"/>
  <c r="O131" i="4"/>
  <c r="U109" i="4" s="1"/>
  <c r="Q91" i="4"/>
  <c r="S91" i="4" s="1"/>
  <c r="O91" i="4" s="1"/>
  <c r="U69" i="4" s="1"/>
  <c r="Q92" i="4"/>
  <c r="S92" i="4" s="1"/>
  <c r="O99" i="4"/>
  <c r="Q110" i="4" s="1"/>
  <c r="S110" i="4" s="1"/>
  <c r="O110" i="4" s="1"/>
  <c r="U96" i="4"/>
  <c r="O94" i="4"/>
  <c r="Q95" i="4"/>
  <c r="S95" i="4" s="1"/>
  <c r="O115" i="4" l="1"/>
  <c r="O92" i="4"/>
  <c r="O114" i="4" s="1"/>
  <c r="U72" i="4"/>
  <c r="Q105" i="4"/>
  <c r="S105" i="4" s="1"/>
  <c r="O105" i="4" s="1"/>
  <c r="U80" i="4"/>
  <c r="O113" i="4"/>
  <c r="Q102" i="4"/>
  <c r="S102" i="4" s="1"/>
  <c r="O102" i="4" s="1"/>
  <c r="Q97" i="4"/>
  <c r="S97" i="4" s="1"/>
  <c r="U82" i="4"/>
  <c r="Q104" i="4"/>
  <c r="S104" i="4" s="1"/>
  <c r="O104" i="4" s="1"/>
  <c r="U93" i="4" s="1"/>
  <c r="U83" i="4"/>
  <c r="O116" i="4"/>
  <c r="O126" i="4"/>
  <c r="U104" i="4" s="1"/>
  <c r="O95" i="4"/>
  <c r="O121" i="4"/>
  <c r="U77" i="4"/>
  <c r="U88" i="4"/>
  <c r="U91" i="4" l="1"/>
  <c r="O117" i="4"/>
  <c r="Q106" i="4"/>
  <c r="S106" i="4" s="1"/>
  <c r="O106" i="4" s="1"/>
  <c r="O132" i="4"/>
  <c r="U110" i="4" s="1"/>
  <c r="O97" i="4"/>
  <c r="O119" i="4" s="1"/>
  <c r="O125" i="4"/>
  <c r="U103" i="4" s="1"/>
  <c r="O124" i="4"/>
  <c r="U102" i="4" s="1"/>
  <c r="Q103" i="4"/>
  <c r="S103" i="4" s="1"/>
  <c r="O103" i="4" s="1"/>
  <c r="U92" i="4" s="1"/>
  <c r="U81" i="4"/>
  <c r="U70" i="4"/>
  <c r="O127" i="4"/>
  <c r="U105" i="4" s="1"/>
  <c r="U94" i="4"/>
  <c r="U84" i="4"/>
  <c r="U73" i="4"/>
  <c r="O128" i="4"/>
  <c r="U99" i="4"/>
  <c r="O130" i="4" l="1"/>
  <c r="U108" i="4" s="1"/>
  <c r="Q108" i="4"/>
  <c r="S108" i="4" s="1"/>
  <c r="O108" i="4" s="1"/>
  <c r="U97" i="4" s="1"/>
  <c r="U86" i="4"/>
  <c r="U75" i="4"/>
  <c r="U106" i="4"/>
  <c r="U95" i="4"/>
  <c r="O2" i="4"/>
  <c r="O13" i="4" s="1"/>
  <c r="L2" i="4"/>
  <c r="N2" i="4" s="1"/>
  <c r="Q2" i="4" l="1"/>
  <c r="S2" i="4" s="1"/>
  <c r="U2" i="4"/>
  <c r="O24" i="4"/>
  <c r="O35" i="4" l="1"/>
  <c r="Q13" i="4"/>
  <c r="S13" i="4" s="1"/>
  <c r="U13" i="4"/>
  <c r="Q24" i="4" l="1"/>
  <c r="S24" i="4" s="1"/>
  <c r="U24" i="4"/>
  <c r="O46" i="4"/>
  <c r="Q35" i="4" l="1"/>
  <c r="S35" i="4" s="1"/>
  <c r="O57" i="4"/>
  <c r="U35" i="4"/>
  <c r="Q57" i="4" l="1"/>
  <c r="S57" i="4" s="1"/>
  <c r="O68" i="4" l="1"/>
  <c r="Q68" i="4" l="1"/>
  <c r="S68" i="4" s="1"/>
  <c r="U57" i="4"/>
  <c r="U46" i="4"/>
  <c r="O79" i="4" l="1"/>
  <c r="Q90" i="4" l="1"/>
  <c r="S90" i="4" s="1"/>
  <c r="O90" i="4" l="1"/>
  <c r="O112" i="4" s="1"/>
  <c r="O123" i="4" s="1"/>
  <c r="Q101" i="4" l="1"/>
  <c r="S101" i="4" s="1"/>
  <c r="O101" i="4" s="1"/>
  <c r="U90" i="4" s="1"/>
  <c r="U79" i="4"/>
  <c r="U68" i="4"/>
  <c r="U101" i="4"/>
</calcChain>
</file>

<file path=xl/sharedStrings.xml><?xml version="1.0" encoding="utf-8"?>
<sst xmlns="http://schemas.openxmlformats.org/spreadsheetml/2006/main" count="495" uniqueCount="109">
  <si>
    <t>2nd</t>
  </si>
  <si>
    <t>CA135087D929</t>
  </si>
  <si>
    <t>3rd</t>
  </si>
  <si>
    <t>6th</t>
  </si>
  <si>
    <t>7th</t>
  </si>
  <si>
    <t>8th</t>
  </si>
  <si>
    <t>9th</t>
  </si>
  <si>
    <t>10th</t>
  </si>
  <si>
    <t>13th</t>
  </si>
  <si>
    <t>14th</t>
  </si>
  <si>
    <t>15th</t>
  </si>
  <si>
    <t>CA135087E596</t>
  </si>
  <si>
    <t>CA135087F254</t>
  </si>
  <si>
    <t>CA135087F585</t>
  </si>
  <si>
    <t>CA135087G328</t>
  </si>
  <si>
    <t>CA135087ZU15</t>
  </si>
  <si>
    <t>CA135087H490</t>
  </si>
  <si>
    <t>CA135087A610</t>
  </si>
  <si>
    <t>CA135087J546</t>
  </si>
  <si>
    <t>CA135087B451</t>
  </si>
  <si>
    <t>CA135087K528</t>
  </si>
  <si>
    <t>Bond Name</t>
  </si>
  <si>
    <t>Date</t>
  </si>
  <si>
    <t>Close Price</t>
  </si>
  <si>
    <t>Coupon</t>
  </si>
  <si>
    <t>ISIN</t>
  </si>
  <si>
    <t>Maturity Date</t>
  </si>
  <si>
    <t>PV</t>
  </si>
  <si>
    <t>FV</t>
  </si>
  <si>
    <t>CA135087J967</t>
  </si>
  <si>
    <t>Dirty Pricing</t>
  </si>
  <si>
    <t>rt</t>
  </si>
  <si>
    <t>r5</t>
  </si>
  <si>
    <t>r11</t>
  </si>
  <si>
    <t>r17</t>
  </si>
  <si>
    <t>r23</t>
  </si>
  <si>
    <t>r32</t>
  </si>
  <si>
    <t>r35</t>
  </si>
  <si>
    <t>r44</t>
  </si>
  <si>
    <t>r47</t>
  </si>
  <si>
    <t>r1.5</t>
  </si>
  <si>
    <t>r1</t>
  </si>
  <si>
    <t>r0.5</t>
  </si>
  <si>
    <t>r2</t>
  </si>
  <si>
    <t>r2.5</t>
  </si>
  <si>
    <t>r3</t>
  </si>
  <si>
    <t>r3.5</t>
  </si>
  <si>
    <t>r4</t>
  </si>
  <si>
    <t>r4.5</t>
  </si>
  <si>
    <t>Diff</t>
  </si>
  <si>
    <t>months</t>
  </si>
  <si>
    <t>f1-2</t>
  </si>
  <si>
    <t>f1-3</t>
  </si>
  <si>
    <t>f1-4</t>
  </si>
  <si>
    <t>f1-5</t>
  </si>
  <si>
    <t>f2-3</t>
  </si>
  <si>
    <t>f2-4</t>
  </si>
  <si>
    <t>f2-5</t>
  </si>
  <si>
    <t>f3-4</t>
  </si>
  <si>
    <t>f3-5</t>
  </si>
  <si>
    <t>f4-5</t>
  </si>
  <si>
    <t>YTM</t>
  </si>
  <si>
    <t>CAN 1.5 Mar 20</t>
  </si>
  <si>
    <t>CAN 0.75 Sep 20</t>
  </si>
  <si>
    <t>CAN 0.75 Mar 21</t>
  </si>
  <si>
    <t>CAN 0.75 Sep 21</t>
  </si>
  <si>
    <t>CAN 0.5 Mar 22</t>
  </si>
  <si>
    <t>CAN 2.75 Jun 22</t>
  </si>
  <si>
    <t>CAN 1.75 Mar 23</t>
  </si>
  <si>
    <t>CAN 1.5 Jun 23</t>
  </si>
  <si>
    <t>CAN 2.25 Mar 24</t>
  </si>
  <si>
    <t>CAN 1.5 Sep 24</t>
  </si>
  <si>
    <t>CAN 1.25 Mar 25</t>
  </si>
  <si>
    <t>CAN 2.5 Jun 24</t>
  </si>
  <si>
    <t>Interpolation</t>
  </si>
  <si>
    <t>Extrapolation</t>
  </si>
  <si>
    <t>Weighted Average</t>
  </si>
  <si>
    <t>Forward</t>
  </si>
  <si>
    <t>Last  coupon paynt day to Jan1</t>
  </si>
  <si>
    <t xml:space="preserve">N - total number of coupon payment </t>
  </si>
  <si>
    <t>Semi-annual coupon</t>
  </si>
  <si>
    <t>Accrued Interest</t>
  </si>
  <si>
    <t>Yields: YTM</t>
  </si>
  <si>
    <t>2019-Jan-2</t>
  </si>
  <si>
    <t>2019-Jan-3</t>
  </si>
  <si>
    <t>2019-Jan-6</t>
  </si>
  <si>
    <t>2019-Jan-7</t>
  </si>
  <si>
    <t>2019-Jan-8</t>
  </si>
  <si>
    <t>2019-Jan-9</t>
  </si>
  <si>
    <t>2019-Jan-10</t>
  </si>
  <si>
    <t>2019-Jan-13</t>
  </si>
  <si>
    <t>2019-Jan-14</t>
  </si>
  <si>
    <t>2019-Jan-15</t>
  </si>
  <si>
    <t>Yeilds:Spot Rates</t>
  </si>
  <si>
    <t>Forward Rates</t>
  </si>
  <si>
    <t>06-2020</t>
  </si>
  <si>
    <t>01-2021</t>
  </si>
  <si>
    <t>06-2021</t>
  </si>
  <si>
    <t>01-2022</t>
  </si>
  <si>
    <t>06-2022</t>
  </si>
  <si>
    <t>01-2023</t>
  </si>
  <si>
    <t>06-2023</t>
  </si>
  <si>
    <t>01-2024</t>
  </si>
  <si>
    <t>06-2024</t>
  </si>
  <si>
    <t>01-2025</t>
  </si>
  <si>
    <t>Cov Matrix</t>
  </si>
  <si>
    <t>Covariance Matrix</t>
  </si>
  <si>
    <t>X(Yeilds)</t>
  </si>
  <si>
    <t xml:space="preserve">X(Forward)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</si>
</sst>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\-yyyy"/>
    <numFmt numFmtId="168" formatCode="0.00000%"/>
    <numFmt numFmtId="173" formatCode="0.0000%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" fontId="0" fillId="0" borderId="0" xfId="0" applyNumberFormat="1" applyFont="1" applyAlignment="1">
      <alignment horizontal="center"/>
    </xf>
    <xf numFmtId="0" fontId="0" fillId="0" borderId="0" xfId="0" applyFont="1"/>
    <xf numFmtId="164" fontId="3" fillId="0" borderId="0" xfId="0" applyNumberFormat="1" applyFont="1"/>
    <xf numFmtId="0" fontId="3" fillId="0" borderId="0" xfId="0" applyFont="1"/>
    <xf numFmtId="0" fontId="5" fillId="0" borderId="0" xfId="0" applyFont="1" applyFill="1" applyAlignment="1">
      <alignment horizontal="center"/>
    </xf>
    <xf numFmtId="0" fontId="0" fillId="0" borderId="0" xfId="0" applyAlignment="1">
      <alignment horizontal="left" vertical="center" wrapText="1" indent="1" shrinkToFit="1"/>
    </xf>
    <xf numFmtId="0" fontId="0" fillId="0" borderId="0" xfId="0" applyAlignment="1">
      <alignment horizontal="left" vertical="center" indent="1" shrinkToFit="1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 shrinkToFit="1"/>
    </xf>
    <xf numFmtId="0" fontId="1" fillId="0" borderId="0" xfId="0" applyFon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0" fontId="1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/>
    <xf numFmtId="17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[1]YTM!$A$3</c:f>
              <c:strCache>
                <c:ptCount val="1"/>
                <c:pt idx="0">
                  <c:v>2019-Jan-2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[1]YTM!$B$2:$L$2</c:f>
              <c:strCache>
                <c:ptCount val="11"/>
                <c:pt idx="0">
                  <c:v>CAN 1.5 Mar 20</c:v>
                </c:pt>
                <c:pt idx="1">
                  <c:v>CAN 0.75 Sep 20</c:v>
                </c:pt>
                <c:pt idx="2">
                  <c:v>CAN 0.75 Mar 21</c:v>
                </c:pt>
                <c:pt idx="3">
                  <c:v>CAN 0.75 Sep 21</c:v>
                </c:pt>
                <c:pt idx="4">
                  <c:v>CAN 0.5 Mar 22</c:v>
                </c:pt>
                <c:pt idx="5">
                  <c:v>CAN 2.75 Jun 22</c:v>
                </c:pt>
                <c:pt idx="6">
                  <c:v>CAN 1.75 Mar 23</c:v>
                </c:pt>
                <c:pt idx="7">
                  <c:v>CAN 1.5 Jun 23</c:v>
                </c:pt>
                <c:pt idx="8">
                  <c:v>CAN 2.25 Mar 24</c:v>
                </c:pt>
                <c:pt idx="9">
                  <c:v>CAN 1.5 Sep 24</c:v>
                </c:pt>
                <c:pt idx="10">
                  <c:v>CAN 1.25 Mar 25</c:v>
                </c:pt>
              </c:strCache>
            </c:strRef>
          </c:cat>
          <c:val>
            <c:numRef>
              <c:f>[1]YTM!$B$3:$L$3</c:f>
              <c:numCache>
                <c:formatCode>General</c:formatCode>
                <c:ptCount val="11"/>
                <c:pt idx="0">
                  <c:v>7.1346950706211712E-3</c:v>
                </c:pt>
                <c:pt idx="1">
                  <c:v>4.2508278232805709E-3</c:v>
                </c:pt>
                <c:pt idx="2">
                  <c:v>4.6313556399652581E-3</c:v>
                </c:pt>
                <c:pt idx="3">
                  <c:v>5.1273742332266364E-3</c:v>
                </c:pt>
                <c:pt idx="4">
                  <c:v>4.8233404079669759E-3</c:v>
                </c:pt>
                <c:pt idx="5">
                  <c:v>1.2249508342128585E-2</c:v>
                </c:pt>
                <c:pt idx="6">
                  <c:v>7.8161471977789519E-3</c:v>
                </c:pt>
                <c:pt idx="7">
                  <c:v>7.7032002808118212E-3</c:v>
                </c:pt>
                <c:pt idx="8">
                  <c:v>8.1432145967389354E-3</c:v>
                </c:pt>
                <c:pt idx="9">
                  <c:v>8.314679676157205E-3</c:v>
                </c:pt>
                <c:pt idx="10">
                  <c:v>7.6642508088876999E-3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C-C441-9065-50D3D204EBEF}"/>
            </c:ext>
          </c:extLst>
        </c:ser>
        <c:ser>
          <c:idx val="1"/>
          <c:order val="1"/>
          <c:tx>
            <c:strRef>
              <c:f>[1]YTM!$A$4</c:f>
              <c:strCache>
                <c:ptCount val="1"/>
                <c:pt idx="0">
                  <c:v>2019-Jan-3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[1]YTM!$B$2:$L$2</c:f>
              <c:strCache>
                <c:ptCount val="11"/>
                <c:pt idx="0">
                  <c:v>CAN 1.5 Mar 20</c:v>
                </c:pt>
                <c:pt idx="1">
                  <c:v>CAN 0.75 Sep 20</c:v>
                </c:pt>
                <c:pt idx="2">
                  <c:v>CAN 0.75 Mar 21</c:v>
                </c:pt>
                <c:pt idx="3">
                  <c:v>CAN 0.75 Sep 21</c:v>
                </c:pt>
                <c:pt idx="4">
                  <c:v>CAN 0.5 Mar 22</c:v>
                </c:pt>
                <c:pt idx="5">
                  <c:v>CAN 2.75 Jun 22</c:v>
                </c:pt>
                <c:pt idx="6">
                  <c:v>CAN 1.75 Mar 23</c:v>
                </c:pt>
                <c:pt idx="7">
                  <c:v>CAN 1.5 Jun 23</c:v>
                </c:pt>
                <c:pt idx="8">
                  <c:v>CAN 2.25 Mar 24</c:v>
                </c:pt>
                <c:pt idx="9">
                  <c:v>CAN 1.5 Sep 24</c:v>
                </c:pt>
                <c:pt idx="10">
                  <c:v>CAN 1.25 Mar 25</c:v>
                </c:pt>
              </c:strCache>
            </c:strRef>
          </c:cat>
          <c:val>
            <c:numRef>
              <c:f>[1]YTM!$B$4:$L$4</c:f>
              <c:numCache>
                <c:formatCode>General</c:formatCode>
                <c:ptCount val="11"/>
                <c:pt idx="0">
                  <c:v>7.1200559581923381E-3</c:v>
                </c:pt>
                <c:pt idx="1">
                  <c:v>4.22819521517118E-3</c:v>
                </c:pt>
                <c:pt idx="2">
                  <c:v>4.5880247285607339E-3</c:v>
                </c:pt>
                <c:pt idx="3">
                  <c:v>5.0838087934917814E-3</c:v>
                </c:pt>
                <c:pt idx="4">
                  <c:v>4.759547263990682E-3</c:v>
                </c:pt>
                <c:pt idx="5">
                  <c:v>1.2213418581779132E-2</c:v>
                </c:pt>
                <c:pt idx="6">
                  <c:v>7.6970369490342713E-3</c:v>
                </c:pt>
                <c:pt idx="7">
                  <c:v>7.6440496528444044E-3</c:v>
                </c:pt>
                <c:pt idx="8">
                  <c:v>7.7265624139848553E-3</c:v>
                </c:pt>
                <c:pt idx="9">
                  <c:v>8.0689773103465815E-3</c:v>
                </c:pt>
                <c:pt idx="10">
                  <c:v>7.4865452098438505E-3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C-C441-9065-50D3D204EBEF}"/>
            </c:ext>
          </c:extLst>
        </c:ser>
        <c:ser>
          <c:idx val="2"/>
          <c:order val="2"/>
          <c:tx>
            <c:strRef>
              <c:f>[1]YTM!$A$5</c:f>
              <c:strCache>
                <c:ptCount val="1"/>
                <c:pt idx="0">
                  <c:v>2019-Jan-6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[1]YTM!$B$2:$L$2</c:f>
              <c:strCache>
                <c:ptCount val="11"/>
                <c:pt idx="0">
                  <c:v>CAN 1.5 Mar 20</c:v>
                </c:pt>
                <c:pt idx="1">
                  <c:v>CAN 0.75 Sep 20</c:v>
                </c:pt>
                <c:pt idx="2">
                  <c:v>CAN 0.75 Mar 21</c:v>
                </c:pt>
                <c:pt idx="3">
                  <c:v>CAN 0.75 Sep 21</c:v>
                </c:pt>
                <c:pt idx="4">
                  <c:v>CAN 0.5 Mar 22</c:v>
                </c:pt>
                <c:pt idx="5">
                  <c:v>CAN 2.75 Jun 22</c:v>
                </c:pt>
                <c:pt idx="6">
                  <c:v>CAN 1.75 Mar 23</c:v>
                </c:pt>
                <c:pt idx="7">
                  <c:v>CAN 1.5 Jun 23</c:v>
                </c:pt>
                <c:pt idx="8">
                  <c:v>CAN 2.25 Mar 24</c:v>
                </c:pt>
                <c:pt idx="9">
                  <c:v>CAN 1.5 Sep 24</c:v>
                </c:pt>
                <c:pt idx="10">
                  <c:v>CAN 1.25 Mar 25</c:v>
                </c:pt>
              </c:strCache>
            </c:strRef>
          </c:cat>
          <c:val>
            <c:numRef>
              <c:f>[1]YTM!$B$5:$L$5</c:f>
              <c:numCache>
                <c:formatCode>General</c:formatCode>
                <c:ptCount val="11"/>
                <c:pt idx="0">
                  <c:v>7.1072663951999241E-3</c:v>
                </c:pt>
                <c:pt idx="1">
                  <c:v>4.2218703284298146E-3</c:v>
                </c:pt>
                <c:pt idx="2">
                  <c:v>4.5610767211445268E-3</c:v>
                </c:pt>
                <c:pt idx="3">
                  <c:v>5.0360099132656473E-3</c:v>
                </c:pt>
                <c:pt idx="4">
                  <c:v>4.724109987233523E-3</c:v>
                </c:pt>
                <c:pt idx="5">
                  <c:v>1.2185326820805659E-2</c:v>
                </c:pt>
                <c:pt idx="6">
                  <c:v>7.6199384497979087E-3</c:v>
                </c:pt>
                <c:pt idx="7">
                  <c:v>7.6065953500382699E-3</c:v>
                </c:pt>
                <c:pt idx="8">
                  <c:v>7.5338333546599587E-3</c:v>
                </c:pt>
                <c:pt idx="9">
                  <c:v>7.7004252023294773E-3</c:v>
                </c:pt>
                <c:pt idx="10">
                  <c:v>7.3395892437030175E-3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3C-C441-9065-50D3D204EBEF}"/>
            </c:ext>
          </c:extLst>
        </c:ser>
        <c:ser>
          <c:idx val="3"/>
          <c:order val="3"/>
          <c:tx>
            <c:strRef>
              <c:f>[1]YTM!$A$6</c:f>
              <c:strCache>
                <c:ptCount val="1"/>
                <c:pt idx="0">
                  <c:v>2019-Jan-7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[1]YTM!$B$2:$L$2</c:f>
              <c:strCache>
                <c:ptCount val="11"/>
                <c:pt idx="0">
                  <c:v>CAN 1.5 Mar 20</c:v>
                </c:pt>
                <c:pt idx="1">
                  <c:v>CAN 0.75 Sep 20</c:v>
                </c:pt>
                <c:pt idx="2">
                  <c:v>CAN 0.75 Mar 21</c:v>
                </c:pt>
                <c:pt idx="3">
                  <c:v>CAN 0.75 Sep 21</c:v>
                </c:pt>
                <c:pt idx="4">
                  <c:v>CAN 0.5 Mar 22</c:v>
                </c:pt>
                <c:pt idx="5">
                  <c:v>CAN 2.75 Jun 22</c:v>
                </c:pt>
                <c:pt idx="6">
                  <c:v>CAN 1.75 Mar 23</c:v>
                </c:pt>
                <c:pt idx="7">
                  <c:v>CAN 1.5 Jun 23</c:v>
                </c:pt>
                <c:pt idx="8">
                  <c:v>CAN 2.25 Mar 24</c:v>
                </c:pt>
                <c:pt idx="9">
                  <c:v>CAN 1.5 Sep 24</c:v>
                </c:pt>
                <c:pt idx="10">
                  <c:v>CAN 1.25 Mar 25</c:v>
                </c:pt>
              </c:strCache>
            </c:strRef>
          </c:cat>
          <c:val>
            <c:numRef>
              <c:f>[1]YTM!$B$6:$L$6</c:f>
              <c:numCache>
                <c:formatCode>General</c:formatCode>
                <c:ptCount val="11"/>
                <c:pt idx="0">
                  <c:v>7.1030036000867373E-3</c:v>
                </c:pt>
                <c:pt idx="1">
                  <c:v>4.2300224857979348E-3</c:v>
                </c:pt>
                <c:pt idx="2">
                  <c:v>4.5692590497591039E-3</c:v>
                </c:pt>
                <c:pt idx="3">
                  <c:v>5.0649415768166534E-3</c:v>
                </c:pt>
                <c:pt idx="4">
                  <c:v>4.733074750984145E-3</c:v>
                </c:pt>
                <c:pt idx="5">
                  <c:v>1.2197322339346417E-2</c:v>
                </c:pt>
                <c:pt idx="6">
                  <c:v>7.6460567345330759E-3</c:v>
                </c:pt>
                <c:pt idx="7">
                  <c:v>7.6251768961677494E-3</c:v>
                </c:pt>
                <c:pt idx="8">
                  <c:v>7.7422672281146111E-3</c:v>
                </c:pt>
                <c:pt idx="9">
                  <c:v>7.8842314438385425E-3</c:v>
                </c:pt>
                <c:pt idx="10">
                  <c:v>7.4281078958066665E-3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3C-C441-9065-50D3D204EBEF}"/>
            </c:ext>
          </c:extLst>
        </c:ser>
        <c:ser>
          <c:idx val="4"/>
          <c:order val="4"/>
          <c:tx>
            <c:strRef>
              <c:f>[1]YTM!$A$7</c:f>
              <c:strCache>
                <c:ptCount val="1"/>
                <c:pt idx="0">
                  <c:v>2019-Jan-8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[1]YTM!$B$2:$L$2</c:f>
              <c:strCache>
                <c:ptCount val="11"/>
                <c:pt idx="0">
                  <c:v>CAN 1.5 Mar 20</c:v>
                </c:pt>
                <c:pt idx="1">
                  <c:v>CAN 0.75 Sep 20</c:v>
                </c:pt>
                <c:pt idx="2">
                  <c:v>CAN 0.75 Mar 21</c:v>
                </c:pt>
                <c:pt idx="3">
                  <c:v>CAN 0.75 Sep 21</c:v>
                </c:pt>
                <c:pt idx="4">
                  <c:v>CAN 0.5 Mar 22</c:v>
                </c:pt>
                <c:pt idx="5">
                  <c:v>CAN 2.75 Jun 22</c:v>
                </c:pt>
                <c:pt idx="6">
                  <c:v>CAN 1.75 Mar 23</c:v>
                </c:pt>
                <c:pt idx="7">
                  <c:v>CAN 1.5 Jun 23</c:v>
                </c:pt>
                <c:pt idx="8">
                  <c:v>CAN 2.25 Mar 24</c:v>
                </c:pt>
                <c:pt idx="9">
                  <c:v>CAN 1.5 Sep 24</c:v>
                </c:pt>
                <c:pt idx="10">
                  <c:v>CAN 1.25 Mar 25</c:v>
                </c:pt>
              </c:strCache>
            </c:strRef>
          </c:cat>
          <c:val>
            <c:numRef>
              <c:f>[1]YTM!$B$7:$L$7</c:f>
              <c:numCache>
                <c:formatCode>General</c:formatCode>
                <c:ptCount val="11"/>
                <c:pt idx="0">
                  <c:v>7.0987410012203749E-3</c:v>
                </c:pt>
                <c:pt idx="1">
                  <c:v>4.2176539793280492E-3</c:v>
                </c:pt>
                <c:pt idx="2">
                  <c:v>4.5877425095047246E-3</c:v>
                </c:pt>
                <c:pt idx="3">
                  <c:v>5.0628139383081649E-3</c:v>
                </c:pt>
                <c:pt idx="4">
                  <c:v>4.7420403913607844E-3</c:v>
                </c:pt>
                <c:pt idx="5">
                  <c:v>1.2198639102607439E-2</c:v>
                </c:pt>
                <c:pt idx="6">
                  <c:v>7.6514516439697977E-3</c:v>
                </c:pt>
                <c:pt idx="7">
                  <c:v>7.6178710603077701E-3</c:v>
                </c:pt>
                <c:pt idx="8">
                  <c:v>7.5927582706794561E-3</c:v>
                </c:pt>
                <c:pt idx="9">
                  <c:v>7.7336093209298754E-3</c:v>
                </c:pt>
                <c:pt idx="10">
                  <c:v>7.4249672914828866E-3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3C-C441-9065-50D3D204EBEF}"/>
            </c:ext>
          </c:extLst>
        </c:ser>
        <c:ser>
          <c:idx val="5"/>
          <c:order val="5"/>
          <c:tx>
            <c:strRef>
              <c:f>[1]YTM!$A$8</c:f>
              <c:strCache>
                <c:ptCount val="1"/>
                <c:pt idx="0">
                  <c:v>2019-Jan-9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[1]YTM!$B$2:$L$2</c:f>
              <c:strCache>
                <c:ptCount val="11"/>
                <c:pt idx="0">
                  <c:v>CAN 1.5 Mar 20</c:v>
                </c:pt>
                <c:pt idx="1">
                  <c:v>CAN 0.75 Sep 20</c:v>
                </c:pt>
                <c:pt idx="2">
                  <c:v>CAN 0.75 Mar 21</c:v>
                </c:pt>
                <c:pt idx="3">
                  <c:v>CAN 0.75 Sep 21</c:v>
                </c:pt>
                <c:pt idx="4">
                  <c:v>CAN 0.5 Mar 22</c:v>
                </c:pt>
                <c:pt idx="5">
                  <c:v>CAN 2.75 Jun 22</c:v>
                </c:pt>
                <c:pt idx="6">
                  <c:v>CAN 1.75 Mar 23</c:v>
                </c:pt>
                <c:pt idx="7">
                  <c:v>CAN 1.5 Jun 23</c:v>
                </c:pt>
                <c:pt idx="8">
                  <c:v>CAN 2.25 Mar 24</c:v>
                </c:pt>
                <c:pt idx="9">
                  <c:v>CAN 1.5 Sep 24</c:v>
                </c:pt>
                <c:pt idx="10">
                  <c:v>CAN 1.25 Mar 25</c:v>
                </c:pt>
              </c:strCache>
            </c:strRef>
          </c:cat>
          <c:val>
            <c:numRef>
              <c:f>[1]YTM!$B$8:$L$8</c:f>
              <c:numCache>
                <c:formatCode>General</c:formatCode>
                <c:ptCount val="11"/>
                <c:pt idx="0">
                  <c:v>7.0944785985836553E-3</c:v>
                </c:pt>
                <c:pt idx="1">
                  <c:v>4.2155458773885683E-3</c:v>
                </c:pt>
                <c:pt idx="2">
                  <c:v>4.5856258942264822E-3</c:v>
                </c:pt>
                <c:pt idx="3">
                  <c:v>5.0917540438148298E-3</c:v>
                </c:pt>
                <c:pt idx="4">
                  <c:v>4.7821830538897596E-3</c:v>
                </c:pt>
                <c:pt idx="5">
                  <c:v>1.2226665433782634E-2</c:v>
                </c:pt>
                <c:pt idx="6">
                  <c:v>7.7398023975711085E-3</c:v>
                </c:pt>
                <c:pt idx="7">
                  <c:v>7.6571799144089757E-3</c:v>
                </c:pt>
                <c:pt idx="8">
                  <c:v>7.8935616011719476E-3</c:v>
                </c:pt>
                <c:pt idx="9">
                  <c:v>8.0012326497766913E-3</c:v>
                </c:pt>
                <c:pt idx="10">
                  <c:v>7.5870548173113091E-3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3C-C441-9065-50D3D204EBEF}"/>
            </c:ext>
          </c:extLst>
        </c:ser>
        <c:ser>
          <c:idx val="6"/>
          <c:order val="6"/>
          <c:tx>
            <c:strRef>
              <c:f>[1]YTM!$A$9</c:f>
              <c:strCache>
                <c:ptCount val="1"/>
                <c:pt idx="0">
                  <c:v>2019-Jan-10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[1]YTM!$B$2:$L$2</c:f>
              <c:strCache>
                <c:ptCount val="11"/>
                <c:pt idx="0">
                  <c:v>CAN 1.5 Mar 20</c:v>
                </c:pt>
                <c:pt idx="1">
                  <c:v>CAN 0.75 Sep 20</c:v>
                </c:pt>
                <c:pt idx="2">
                  <c:v>CAN 0.75 Mar 21</c:v>
                </c:pt>
                <c:pt idx="3">
                  <c:v>CAN 0.75 Sep 21</c:v>
                </c:pt>
                <c:pt idx="4">
                  <c:v>CAN 0.5 Mar 22</c:v>
                </c:pt>
                <c:pt idx="5">
                  <c:v>CAN 2.75 Jun 22</c:v>
                </c:pt>
                <c:pt idx="6">
                  <c:v>CAN 1.75 Mar 23</c:v>
                </c:pt>
                <c:pt idx="7">
                  <c:v>CAN 1.5 Jun 23</c:v>
                </c:pt>
                <c:pt idx="8">
                  <c:v>CAN 2.25 Mar 24</c:v>
                </c:pt>
                <c:pt idx="9">
                  <c:v>CAN 1.5 Sep 24</c:v>
                </c:pt>
                <c:pt idx="10">
                  <c:v>CAN 1.25 Mar 25</c:v>
                </c:pt>
              </c:strCache>
            </c:strRef>
          </c:cat>
          <c:val>
            <c:numRef>
              <c:f>[1]YTM!$B$9:$L$9</c:f>
              <c:numCache>
                <c:formatCode>General</c:formatCode>
                <c:ptCount val="11"/>
                <c:pt idx="0">
                  <c:v>7.0902163921593769E-3</c:v>
                </c:pt>
                <c:pt idx="1">
                  <c:v>4.2134378238538675E-3</c:v>
                </c:pt>
                <c:pt idx="2">
                  <c:v>4.6247205919783497E-3</c:v>
                </c:pt>
                <c:pt idx="3">
                  <c:v>5.0896257844016603E-3</c:v>
                </c:pt>
                <c:pt idx="4">
                  <c:v>4.7703661896717122E-3</c:v>
                </c:pt>
                <c:pt idx="5">
                  <c:v>1.2222639761932554E-2</c:v>
                </c:pt>
                <c:pt idx="6">
                  <c:v>7.7763320186952714E-3</c:v>
                </c:pt>
                <c:pt idx="7">
                  <c:v>7.6602323387947443E-3</c:v>
                </c:pt>
                <c:pt idx="8">
                  <c:v>7.8154978276289457E-3</c:v>
                </c:pt>
                <c:pt idx="9">
                  <c:v>7.9550454104549122E-3</c:v>
                </c:pt>
                <c:pt idx="10">
                  <c:v>7.6298624869657146E-3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3C-C441-9065-50D3D204EBEF}"/>
            </c:ext>
          </c:extLst>
        </c:ser>
        <c:ser>
          <c:idx val="7"/>
          <c:order val="7"/>
          <c:tx>
            <c:strRef>
              <c:f>[1]YTM!$A$10</c:f>
              <c:strCache>
                <c:ptCount val="1"/>
                <c:pt idx="0">
                  <c:v>2019-Jan-13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[1]YTM!$B$2:$L$2</c:f>
              <c:strCache>
                <c:ptCount val="11"/>
                <c:pt idx="0">
                  <c:v>CAN 1.5 Mar 20</c:v>
                </c:pt>
                <c:pt idx="1">
                  <c:v>CAN 0.75 Sep 20</c:v>
                </c:pt>
                <c:pt idx="2">
                  <c:v>CAN 0.75 Mar 21</c:v>
                </c:pt>
                <c:pt idx="3">
                  <c:v>CAN 0.75 Sep 21</c:v>
                </c:pt>
                <c:pt idx="4">
                  <c:v>CAN 0.5 Mar 22</c:v>
                </c:pt>
                <c:pt idx="5">
                  <c:v>CAN 2.75 Jun 22</c:v>
                </c:pt>
                <c:pt idx="6">
                  <c:v>CAN 1.75 Mar 23</c:v>
                </c:pt>
                <c:pt idx="7">
                  <c:v>CAN 1.5 Jun 23</c:v>
                </c:pt>
                <c:pt idx="8">
                  <c:v>CAN 2.25 Mar 24</c:v>
                </c:pt>
                <c:pt idx="9">
                  <c:v>CAN 1.5 Sep 24</c:v>
                </c:pt>
                <c:pt idx="10">
                  <c:v>CAN 1.25 Mar 25</c:v>
                </c:pt>
              </c:strCache>
            </c:strRef>
          </c:cat>
          <c:val>
            <c:numRef>
              <c:f>[1]YTM!$B$10:$L$10</c:f>
              <c:numCache>
                <c:formatCode>General</c:formatCode>
                <c:ptCount val="11"/>
                <c:pt idx="0">
                  <c:v>7.0774309499893277E-3</c:v>
                </c:pt>
                <c:pt idx="1">
                  <c:v>4.2173728962726521E-3</c:v>
                </c:pt>
                <c:pt idx="2">
                  <c:v>4.5977618170839826E-3</c:v>
                </c:pt>
                <c:pt idx="3">
                  <c:v>5.135039346014861E-3</c:v>
                </c:pt>
                <c:pt idx="4">
                  <c:v>4.8076728014035614E-3</c:v>
                </c:pt>
                <c:pt idx="5">
                  <c:v>1.2242625043571643E-2</c:v>
                </c:pt>
                <c:pt idx="6">
                  <c:v>7.8029209762214592E-3</c:v>
                </c:pt>
                <c:pt idx="7">
                  <c:v>7.7005003108613157E-3</c:v>
                </c:pt>
                <c:pt idx="8">
                  <c:v>7.7351156004827675E-3</c:v>
                </c:pt>
                <c:pt idx="9">
                  <c:v>7.9107445067650162E-3</c:v>
                </c:pt>
                <c:pt idx="10">
                  <c:v>7.6296106113944127E-3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3C-C441-9065-50D3D204EBEF}"/>
            </c:ext>
          </c:extLst>
        </c:ser>
        <c:ser>
          <c:idx val="8"/>
          <c:order val="8"/>
          <c:tx>
            <c:strRef>
              <c:f>[1]YTM!$A$11</c:f>
              <c:strCache>
                <c:ptCount val="1"/>
                <c:pt idx="0">
                  <c:v>2019-Jan-14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[1]YTM!$B$2:$L$2</c:f>
              <c:strCache>
                <c:ptCount val="11"/>
                <c:pt idx="0">
                  <c:v>CAN 1.5 Mar 20</c:v>
                </c:pt>
                <c:pt idx="1">
                  <c:v>CAN 0.75 Sep 20</c:v>
                </c:pt>
                <c:pt idx="2">
                  <c:v>CAN 0.75 Mar 21</c:v>
                </c:pt>
                <c:pt idx="3">
                  <c:v>CAN 0.75 Sep 21</c:v>
                </c:pt>
                <c:pt idx="4">
                  <c:v>CAN 0.5 Mar 22</c:v>
                </c:pt>
                <c:pt idx="5">
                  <c:v>CAN 2.75 Jun 22</c:v>
                </c:pt>
                <c:pt idx="6">
                  <c:v>CAN 1.75 Mar 23</c:v>
                </c:pt>
                <c:pt idx="7">
                  <c:v>CAN 1.5 Jun 23</c:v>
                </c:pt>
                <c:pt idx="8">
                  <c:v>CAN 2.25 Mar 24</c:v>
                </c:pt>
                <c:pt idx="9">
                  <c:v>CAN 1.5 Sep 24</c:v>
                </c:pt>
                <c:pt idx="10">
                  <c:v>CAN 1.25 Mar 25</c:v>
                </c:pt>
              </c:strCache>
            </c:strRef>
          </c:cat>
          <c:val>
            <c:numRef>
              <c:f>[1]YTM!$B$11:$L$11</c:f>
              <c:numCache>
                <c:formatCode>General</c:formatCode>
                <c:ptCount val="11"/>
                <c:pt idx="0">
                  <c:v>7.0731695282429475E-3</c:v>
                </c:pt>
                <c:pt idx="1">
                  <c:v>4.2050060937204306E-3</c:v>
                </c:pt>
                <c:pt idx="2">
                  <c:v>4.5956449708939922E-3</c:v>
                </c:pt>
                <c:pt idx="3">
                  <c:v>5.101828473924072E-3</c:v>
                </c:pt>
                <c:pt idx="4">
                  <c:v>4.7958526519258533E-3</c:v>
                </c:pt>
                <c:pt idx="5">
                  <c:v>1.2233253622623142E-2</c:v>
                </c:pt>
                <c:pt idx="6">
                  <c:v>7.7564308315866337E-3</c:v>
                </c:pt>
                <c:pt idx="7">
                  <c:v>7.6724440202127287E-3</c:v>
                </c:pt>
                <c:pt idx="8">
                  <c:v>7.8414650237017894E-3</c:v>
                </c:pt>
                <c:pt idx="9">
                  <c:v>7.9797139911332773E-3</c:v>
                </c:pt>
                <c:pt idx="10">
                  <c:v>7.5345831496265716E-3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3C-C441-9065-50D3D204EBEF}"/>
            </c:ext>
          </c:extLst>
        </c:ser>
        <c:ser>
          <c:idx val="9"/>
          <c:order val="9"/>
          <c:tx>
            <c:strRef>
              <c:f>[1]YTM!$A$12</c:f>
              <c:strCache>
                <c:ptCount val="1"/>
                <c:pt idx="0">
                  <c:v>2019-Jan-15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[1]YTM!$B$2:$L$2</c:f>
              <c:strCache>
                <c:ptCount val="11"/>
                <c:pt idx="0">
                  <c:v>CAN 1.5 Mar 20</c:v>
                </c:pt>
                <c:pt idx="1">
                  <c:v>CAN 0.75 Sep 20</c:v>
                </c:pt>
                <c:pt idx="2">
                  <c:v>CAN 0.75 Mar 21</c:v>
                </c:pt>
                <c:pt idx="3">
                  <c:v>CAN 0.75 Sep 21</c:v>
                </c:pt>
                <c:pt idx="4">
                  <c:v>CAN 0.5 Mar 22</c:v>
                </c:pt>
                <c:pt idx="5">
                  <c:v>CAN 2.75 Jun 22</c:v>
                </c:pt>
                <c:pt idx="6">
                  <c:v>CAN 1.75 Mar 23</c:v>
                </c:pt>
                <c:pt idx="7">
                  <c:v>CAN 1.5 Jun 23</c:v>
                </c:pt>
                <c:pt idx="8">
                  <c:v>CAN 2.25 Mar 24</c:v>
                </c:pt>
                <c:pt idx="9">
                  <c:v>CAN 1.5 Sep 24</c:v>
                </c:pt>
                <c:pt idx="10">
                  <c:v>CAN 1.25 Mar 25</c:v>
                </c:pt>
              </c:strCache>
            </c:strRef>
          </c:cat>
          <c:val>
            <c:numRef>
              <c:f>[1]YTM!$B$12:$L$12</c:f>
              <c:numCache>
                <c:formatCode>General</c:formatCode>
                <c:ptCount val="11"/>
                <c:pt idx="0">
                  <c:v>7.0689083026231276E-3</c:v>
                </c:pt>
                <c:pt idx="1">
                  <c:v>4.1823847772942862E-3</c:v>
                </c:pt>
                <c:pt idx="2">
                  <c:v>4.5626284860728955E-3</c:v>
                </c:pt>
                <c:pt idx="3">
                  <c:v>5.0893420202041796E-3</c:v>
                </c:pt>
                <c:pt idx="4">
                  <c:v>4.7632483317499481E-3</c:v>
                </c:pt>
                <c:pt idx="5">
                  <c:v>1.2207857453504025E-2</c:v>
                </c:pt>
                <c:pt idx="6">
                  <c:v>7.6788569471354989E-3</c:v>
                </c:pt>
                <c:pt idx="7">
                  <c:v>7.6340447283960843E-3</c:v>
                </c:pt>
                <c:pt idx="8">
                  <c:v>7.7327318466170261E-3</c:v>
                </c:pt>
                <c:pt idx="9">
                  <c:v>7.8603045430684776E-3</c:v>
                </c:pt>
                <c:pt idx="10">
                  <c:v>7.4121548800667415E-3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3C-C441-9065-50D3D204E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2039042959"/>
        <c:axId val="2039016735"/>
      </c:lineChart>
      <c:catAx>
        <c:axId val="203904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016735"/>
        <c:crosses val="autoZero"/>
        <c:auto val="1"/>
        <c:lblAlgn val="ctr"/>
        <c:lblOffset val="100"/>
        <c:noMultiLvlLbl val="0"/>
      </c:catAx>
      <c:valAx>
        <c:axId val="20390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Yields-YTM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04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'[1]Spot &amp; Forward'!$A$3</c:f>
              <c:strCache>
                <c:ptCount val="1"/>
                <c:pt idx="0">
                  <c:v>2019-Jan-2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'[1]Spot &amp; Forward'!$B$2:$K$2</c:f>
              <c:strCache>
                <c:ptCount val="10"/>
                <c:pt idx="0">
                  <c:v>06-2020</c:v>
                </c:pt>
                <c:pt idx="1">
                  <c:v>01-2021</c:v>
                </c:pt>
                <c:pt idx="2">
                  <c:v>06-2021</c:v>
                </c:pt>
                <c:pt idx="3">
                  <c:v>01-2022</c:v>
                </c:pt>
                <c:pt idx="4">
                  <c:v>06-2022</c:v>
                </c:pt>
                <c:pt idx="5">
                  <c:v>01-2023</c:v>
                </c:pt>
                <c:pt idx="6">
                  <c:v>06-2023</c:v>
                </c:pt>
                <c:pt idx="7">
                  <c:v>01-2024</c:v>
                </c:pt>
                <c:pt idx="8">
                  <c:v>06-2024</c:v>
                </c:pt>
                <c:pt idx="9">
                  <c:v>01-2025</c:v>
                </c:pt>
              </c:strCache>
            </c:strRef>
          </c:cat>
          <c:val>
            <c:numRef>
              <c:f>'[1]Spot &amp; Forward'!$B$3:$K$3</c:f>
              <c:numCache>
                <c:formatCode>General</c:formatCode>
                <c:ptCount val="10"/>
                <c:pt idx="0">
                  <c:v>1.9475800952166337E-2</c:v>
                </c:pt>
                <c:pt idx="1">
                  <c:v>1.7663117553437538E-2</c:v>
                </c:pt>
                <c:pt idx="2">
                  <c:v>1.7200214709853879E-2</c:v>
                </c:pt>
                <c:pt idx="3">
                  <c:v>1.6666369300790265E-2</c:v>
                </c:pt>
                <c:pt idx="4">
                  <c:v>1.6718583247048616E-2</c:v>
                </c:pt>
                <c:pt idx="5">
                  <c:v>1.6538810521722309E-2</c:v>
                </c:pt>
                <c:pt idx="6">
                  <c:v>1.6538810521722309E-2</c:v>
                </c:pt>
                <c:pt idx="7">
                  <c:v>1.6870074266742585E-2</c:v>
                </c:pt>
                <c:pt idx="8">
                  <c:v>1.6891543197753572E-2</c:v>
                </c:pt>
                <c:pt idx="9">
                  <c:v>1.6940103108083183E-2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D-8742-A922-5A55F816B8B1}"/>
            </c:ext>
          </c:extLst>
        </c:ser>
        <c:ser>
          <c:idx val="1"/>
          <c:order val="1"/>
          <c:tx>
            <c:strRef>
              <c:f>'[1]Spot &amp; Forward'!$A$4</c:f>
              <c:strCache>
                <c:ptCount val="1"/>
                <c:pt idx="0">
                  <c:v>2019-Jan-3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'[1]Spot &amp; Forward'!$B$2:$K$2</c:f>
              <c:strCache>
                <c:ptCount val="10"/>
                <c:pt idx="0">
                  <c:v>06-2020</c:v>
                </c:pt>
                <c:pt idx="1">
                  <c:v>01-2021</c:v>
                </c:pt>
                <c:pt idx="2">
                  <c:v>06-2021</c:v>
                </c:pt>
                <c:pt idx="3">
                  <c:v>01-2022</c:v>
                </c:pt>
                <c:pt idx="4">
                  <c:v>06-2022</c:v>
                </c:pt>
                <c:pt idx="5">
                  <c:v>01-2023</c:v>
                </c:pt>
                <c:pt idx="6">
                  <c:v>06-2023</c:v>
                </c:pt>
                <c:pt idx="7">
                  <c:v>01-2024</c:v>
                </c:pt>
                <c:pt idx="8">
                  <c:v>06-2024</c:v>
                </c:pt>
                <c:pt idx="9">
                  <c:v>01-2025</c:v>
                </c:pt>
              </c:strCache>
            </c:strRef>
          </c:cat>
          <c:val>
            <c:numRef>
              <c:f>'[1]Spot &amp; Forward'!$B$4:$K$4</c:f>
              <c:numCache>
                <c:formatCode>General</c:formatCode>
                <c:ptCount val="10"/>
                <c:pt idx="0">
                  <c:v>1.9533993733890496E-2</c:v>
                </c:pt>
                <c:pt idx="1">
                  <c:v>1.7307597404351682E-2</c:v>
                </c:pt>
                <c:pt idx="2">
                  <c:v>1.6906544760576327E-2</c:v>
                </c:pt>
                <c:pt idx="3">
                  <c:v>1.638616289131007E-2</c:v>
                </c:pt>
                <c:pt idx="4">
                  <c:v>1.6428980210865241E-2</c:v>
                </c:pt>
                <c:pt idx="5">
                  <c:v>1.6122503901650095E-2</c:v>
                </c:pt>
                <c:pt idx="6">
                  <c:v>1.6122503901650095E-2</c:v>
                </c:pt>
                <c:pt idx="7">
                  <c:v>1.6001237411696876E-2</c:v>
                </c:pt>
                <c:pt idx="8">
                  <c:v>1.6171682460545542E-2</c:v>
                </c:pt>
                <c:pt idx="9">
                  <c:v>1.6504349656370307E-2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D-8742-A922-5A55F816B8B1}"/>
            </c:ext>
          </c:extLst>
        </c:ser>
        <c:ser>
          <c:idx val="2"/>
          <c:order val="2"/>
          <c:tx>
            <c:strRef>
              <c:f>'[1]Spot &amp; Forward'!$A$5</c:f>
              <c:strCache>
                <c:ptCount val="1"/>
                <c:pt idx="0">
                  <c:v>2019-Jan-6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'[1]Spot &amp; Forward'!$B$2:$K$2</c:f>
              <c:strCache>
                <c:ptCount val="10"/>
                <c:pt idx="0">
                  <c:v>06-2020</c:v>
                </c:pt>
                <c:pt idx="1">
                  <c:v>01-2021</c:v>
                </c:pt>
                <c:pt idx="2">
                  <c:v>06-2021</c:v>
                </c:pt>
                <c:pt idx="3">
                  <c:v>01-2022</c:v>
                </c:pt>
                <c:pt idx="4">
                  <c:v>06-2022</c:v>
                </c:pt>
                <c:pt idx="5">
                  <c:v>01-2023</c:v>
                </c:pt>
                <c:pt idx="6">
                  <c:v>06-2023</c:v>
                </c:pt>
                <c:pt idx="7">
                  <c:v>01-2024</c:v>
                </c:pt>
                <c:pt idx="8">
                  <c:v>06-2024</c:v>
                </c:pt>
                <c:pt idx="9">
                  <c:v>01-2025</c:v>
                </c:pt>
              </c:strCache>
            </c:strRef>
          </c:cat>
          <c:val>
            <c:numRef>
              <c:f>'[1]Spot &amp; Forward'!$B$5:$K$5</c:f>
              <c:numCache>
                <c:formatCode>General</c:formatCode>
                <c:ptCount val="10"/>
                <c:pt idx="0">
                  <c:v>1.9766831297271643E-2</c:v>
                </c:pt>
                <c:pt idx="1">
                  <c:v>1.7149065774986122E-2</c:v>
                </c:pt>
                <c:pt idx="2">
                  <c:v>1.6641520980692971E-2</c:v>
                </c:pt>
                <c:pt idx="3">
                  <c:v>1.6183778859533551E-2</c:v>
                </c:pt>
                <c:pt idx="4">
                  <c:v>1.6206913874044066E-2</c:v>
                </c:pt>
                <c:pt idx="5">
                  <c:v>1.5876773045545627E-2</c:v>
                </c:pt>
                <c:pt idx="6">
                  <c:v>1.5876773045545627E-2</c:v>
                </c:pt>
                <c:pt idx="7">
                  <c:v>1.5586544198492121E-2</c:v>
                </c:pt>
                <c:pt idx="8">
                  <c:v>1.5709290424520697E-2</c:v>
                </c:pt>
                <c:pt idx="9">
                  <c:v>1.6019976592494319E-2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D-8742-A922-5A55F816B8B1}"/>
            </c:ext>
          </c:extLst>
        </c:ser>
        <c:ser>
          <c:idx val="3"/>
          <c:order val="3"/>
          <c:tx>
            <c:strRef>
              <c:f>'[1]Spot &amp; Forward'!$A$6</c:f>
              <c:strCache>
                <c:ptCount val="1"/>
                <c:pt idx="0">
                  <c:v>2019-Jan-7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'[1]Spot &amp; Forward'!$B$2:$K$2</c:f>
              <c:strCache>
                <c:ptCount val="10"/>
                <c:pt idx="0">
                  <c:v>06-2020</c:v>
                </c:pt>
                <c:pt idx="1">
                  <c:v>01-2021</c:v>
                </c:pt>
                <c:pt idx="2">
                  <c:v>06-2021</c:v>
                </c:pt>
                <c:pt idx="3">
                  <c:v>01-2022</c:v>
                </c:pt>
                <c:pt idx="4">
                  <c:v>06-2022</c:v>
                </c:pt>
                <c:pt idx="5">
                  <c:v>01-2023</c:v>
                </c:pt>
                <c:pt idx="6">
                  <c:v>06-2023</c:v>
                </c:pt>
                <c:pt idx="7">
                  <c:v>01-2024</c:v>
                </c:pt>
                <c:pt idx="8">
                  <c:v>06-2024</c:v>
                </c:pt>
                <c:pt idx="9">
                  <c:v>01-2025</c:v>
                </c:pt>
              </c:strCache>
            </c:strRef>
          </c:cat>
          <c:val>
            <c:numRef>
              <c:f>'[1]Spot &amp; Forward'!$B$6:$K$6</c:f>
              <c:numCache>
                <c:formatCode>General</c:formatCode>
                <c:ptCount val="10"/>
                <c:pt idx="0">
                  <c:v>1.9878871819659801E-2</c:v>
                </c:pt>
                <c:pt idx="1">
                  <c:v>1.7210105502947638E-2</c:v>
                </c:pt>
                <c:pt idx="2">
                  <c:v>1.6778787965285227E-2</c:v>
                </c:pt>
                <c:pt idx="3">
                  <c:v>1.6268002624153597E-2</c:v>
                </c:pt>
                <c:pt idx="4">
                  <c:v>1.629899699538831E-2</c:v>
                </c:pt>
                <c:pt idx="5">
                  <c:v>1.6030115279892555E-2</c:v>
                </c:pt>
                <c:pt idx="6">
                  <c:v>1.6030115279892555E-2</c:v>
                </c:pt>
                <c:pt idx="7">
                  <c:v>1.6009512731977087E-2</c:v>
                </c:pt>
                <c:pt idx="8">
                  <c:v>1.598870016379474E-2</c:v>
                </c:pt>
                <c:pt idx="9">
                  <c:v>1.6282905174360058E-2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2D-8742-A922-5A55F816B8B1}"/>
            </c:ext>
          </c:extLst>
        </c:ser>
        <c:ser>
          <c:idx val="4"/>
          <c:order val="4"/>
          <c:tx>
            <c:strRef>
              <c:f>'[1]Spot &amp; Forward'!$A$7</c:f>
              <c:strCache>
                <c:ptCount val="1"/>
                <c:pt idx="0">
                  <c:v>2019-Jan-8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'[1]Spot &amp; Forward'!$B$2:$K$2</c:f>
              <c:strCache>
                <c:ptCount val="10"/>
                <c:pt idx="0">
                  <c:v>06-2020</c:v>
                </c:pt>
                <c:pt idx="1">
                  <c:v>01-2021</c:v>
                </c:pt>
                <c:pt idx="2">
                  <c:v>06-2021</c:v>
                </c:pt>
                <c:pt idx="3">
                  <c:v>01-2022</c:v>
                </c:pt>
                <c:pt idx="4">
                  <c:v>06-2022</c:v>
                </c:pt>
                <c:pt idx="5">
                  <c:v>01-2023</c:v>
                </c:pt>
                <c:pt idx="6">
                  <c:v>06-2023</c:v>
                </c:pt>
                <c:pt idx="7">
                  <c:v>01-2024</c:v>
                </c:pt>
                <c:pt idx="8">
                  <c:v>06-2024</c:v>
                </c:pt>
                <c:pt idx="9">
                  <c:v>01-2025</c:v>
                </c:pt>
              </c:strCache>
            </c:strRef>
          </c:cat>
          <c:val>
            <c:numRef>
              <c:f>'[1]Spot &amp; Forward'!$B$7:$K$7</c:f>
              <c:numCache>
                <c:formatCode>General</c:formatCode>
                <c:ptCount val="10"/>
                <c:pt idx="0">
                  <c:v>1.9839021887670043E-2</c:v>
                </c:pt>
                <c:pt idx="1">
                  <c:v>1.7253588278575434E-2</c:v>
                </c:pt>
                <c:pt idx="2">
                  <c:v>1.6822384355063679E-2</c:v>
                </c:pt>
                <c:pt idx="3">
                  <c:v>1.6291073710273701E-2</c:v>
                </c:pt>
                <c:pt idx="4">
                  <c:v>1.6308197733677605E-2</c:v>
                </c:pt>
                <c:pt idx="5">
                  <c:v>1.5949521437831869E-2</c:v>
                </c:pt>
                <c:pt idx="6">
                  <c:v>1.5949521437831869E-2</c:v>
                </c:pt>
                <c:pt idx="7">
                  <c:v>1.5711281520160339E-2</c:v>
                </c:pt>
                <c:pt idx="8">
                  <c:v>1.6003491026778182E-2</c:v>
                </c:pt>
                <c:pt idx="9">
                  <c:v>1.6170893211598709E-2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2D-8742-A922-5A55F816B8B1}"/>
            </c:ext>
          </c:extLst>
        </c:ser>
        <c:ser>
          <c:idx val="5"/>
          <c:order val="5"/>
          <c:tx>
            <c:strRef>
              <c:f>'[1]Spot &amp; Forward'!$A$8</c:f>
              <c:strCache>
                <c:ptCount val="1"/>
                <c:pt idx="0">
                  <c:v>2019-Jan-9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'[1]Spot &amp; Forward'!$B$2:$K$2</c:f>
              <c:strCache>
                <c:ptCount val="10"/>
                <c:pt idx="0">
                  <c:v>06-2020</c:v>
                </c:pt>
                <c:pt idx="1">
                  <c:v>01-2021</c:v>
                </c:pt>
                <c:pt idx="2">
                  <c:v>06-2021</c:v>
                </c:pt>
                <c:pt idx="3">
                  <c:v>01-2022</c:v>
                </c:pt>
                <c:pt idx="4">
                  <c:v>06-2022</c:v>
                </c:pt>
                <c:pt idx="5">
                  <c:v>01-2023</c:v>
                </c:pt>
                <c:pt idx="6">
                  <c:v>06-2023</c:v>
                </c:pt>
                <c:pt idx="7">
                  <c:v>01-2024</c:v>
                </c:pt>
                <c:pt idx="8">
                  <c:v>06-2024</c:v>
                </c:pt>
                <c:pt idx="9">
                  <c:v>01-2025</c:v>
                </c:pt>
              </c:strCache>
            </c:strRef>
          </c:cat>
          <c:val>
            <c:numRef>
              <c:f>'[1]Spot &amp; Forward'!$B$8:$K$8</c:f>
              <c:numCache>
                <c:formatCode>General</c:formatCode>
                <c:ptCount val="10"/>
                <c:pt idx="0">
                  <c:v>1.9900018807935495E-2</c:v>
                </c:pt>
                <c:pt idx="1">
                  <c:v>1.7231176301376879E-2</c:v>
                </c:pt>
                <c:pt idx="2">
                  <c:v>1.6930948388023878E-2</c:v>
                </c:pt>
                <c:pt idx="3">
                  <c:v>1.6470904489009869E-2</c:v>
                </c:pt>
                <c:pt idx="4">
                  <c:v>1.6536120288443559E-2</c:v>
                </c:pt>
                <c:pt idx="5">
                  <c:v>1.6235252722818134E-2</c:v>
                </c:pt>
                <c:pt idx="6">
                  <c:v>1.6235252722818134E-2</c:v>
                </c:pt>
                <c:pt idx="7">
                  <c:v>1.633645245948339E-2</c:v>
                </c:pt>
                <c:pt idx="8">
                  <c:v>1.6431979771971052E-2</c:v>
                </c:pt>
                <c:pt idx="9">
                  <c:v>1.6603298293205421E-2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2D-8742-A922-5A55F816B8B1}"/>
            </c:ext>
          </c:extLst>
        </c:ser>
        <c:ser>
          <c:idx val="6"/>
          <c:order val="6"/>
          <c:tx>
            <c:strRef>
              <c:f>'[1]Spot &amp; Forward'!$A$9</c:f>
              <c:strCache>
                <c:ptCount val="1"/>
                <c:pt idx="0">
                  <c:v>2019-Jan-10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'[1]Spot &amp; Forward'!$B$2:$K$2</c:f>
              <c:strCache>
                <c:ptCount val="10"/>
                <c:pt idx="0">
                  <c:v>06-2020</c:v>
                </c:pt>
                <c:pt idx="1">
                  <c:v>01-2021</c:v>
                </c:pt>
                <c:pt idx="2">
                  <c:v>06-2021</c:v>
                </c:pt>
                <c:pt idx="3">
                  <c:v>01-2022</c:v>
                </c:pt>
                <c:pt idx="4">
                  <c:v>06-2022</c:v>
                </c:pt>
                <c:pt idx="5">
                  <c:v>01-2023</c:v>
                </c:pt>
                <c:pt idx="6">
                  <c:v>06-2023</c:v>
                </c:pt>
                <c:pt idx="7">
                  <c:v>01-2024</c:v>
                </c:pt>
                <c:pt idx="8">
                  <c:v>06-2024</c:v>
                </c:pt>
                <c:pt idx="9">
                  <c:v>01-2025</c:v>
                </c:pt>
              </c:strCache>
            </c:strRef>
          </c:cat>
          <c:val>
            <c:numRef>
              <c:f>'[1]Spot &amp; Forward'!$B$9:$K$9</c:f>
              <c:numCache>
                <c:formatCode>General</c:formatCode>
                <c:ptCount val="10"/>
                <c:pt idx="0">
                  <c:v>1.9961012825296741E-2</c:v>
                </c:pt>
                <c:pt idx="1">
                  <c:v>1.7441021731551883E-2</c:v>
                </c:pt>
                <c:pt idx="2">
                  <c:v>1.7032046159482523E-2</c:v>
                </c:pt>
                <c:pt idx="3">
                  <c:v>1.6429942185611123E-2</c:v>
                </c:pt>
                <c:pt idx="4">
                  <c:v>1.6516121156748276E-2</c:v>
                </c:pt>
                <c:pt idx="5">
                  <c:v>1.6226611600237164E-2</c:v>
                </c:pt>
                <c:pt idx="6">
                  <c:v>1.6226611600237164E-2</c:v>
                </c:pt>
                <c:pt idx="7">
                  <c:v>1.6187653854912745E-2</c:v>
                </c:pt>
                <c:pt idx="8">
                  <c:v>1.6301849033907079E-2</c:v>
                </c:pt>
                <c:pt idx="9">
                  <c:v>1.6634870783873455E-2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2D-8742-A922-5A55F816B8B1}"/>
            </c:ext>
          </c:extLst>
        </c:ser>
        <c:ser>
          <c:idx val="7"/>
          <c:order val="7"/>
          <c:tx>
            <c:strRef>
              <c:f>'[1]Spot &amp; Forward'!$A$10</c:f>
              <c:strCache>
                <c:ptCount val="1"/>
                <c:pt idx="0">
                  <c:v>2019-Jan-13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'[1]Spot &amp; Forward'!$B$2:$K$2</c:f>
              <c:strCache>
                <c:ptCount val="10"/>
                <c:pt idx="0">
                  <c:v>06-2020</c:v>
                </c:pt>
                <c:pt idx="1">
                  <c:v>01-2021</c:v>
                </c:pt>
                <c:pt idx="2">
                  <c:v>06-2021</c:v>
                </c:pt>
                <c:pt idx="3">
                  <c:v>01-2022</c:v>
                </c:pt>
                <c:pt idx="4">
                  <c:v>06-2022</c:v>
                </c:pt>
                <c:pt idx="5">
                  <c:v>01-2023</c:v>
                </c:pt>
                <c:pt idx="6">
                  <c:v>06-2023</c:v>
                </c:pt>
                <c:pt idx="7">
                  <c:v>01-2024</c:v>
                </c:pt>
                <c:pt idx="8">
                  <c:v>06-2024</c:v>
                </c:pt>
                <c:pt idx="9">
                  <c:v>01-2025</c:v>
                </c:pt>
              </c:strCache>
            </c:strRef>
          </c:cat>
          <c:val>
            <c:numRef>
              <c:f>'[1]Spot &amp; Forward'!$B$10:$K$10</c:f>
              <c:numCache>
                <c:formatCode>General</c:formatCode>
                <c:ptCount val="10"/>
                <c:pt idx="0">
                  <c:v>2.0244814585752301E-2</c:v>
                </c:pt>
                <c:pt idx="1">
                  <c:v>1.7307841336596633E-2</c:v>
                </c:pt>
                <c:pt idx="2">
                  <c:v>1.7135809785985098E-2</c:v>
                </c:pt>
                <c:pt idx="3">
                  <c:v>1.6633727450151667E-2</c:v>
                </c:pt>
                <c:pt idx="4">
                  <c:v>1.6667509775351606E-2</c:v>
                </c:pt>
                <c:pt idx="5">
                  <c:v>1.6415494318408389E-2</c:v>
                </c:pt>
                <c:pt idx="6">
                  <c:v>1.6415494318408389E-2</c:v>
                </c:pt>
                <c:pt idx="7">
                  <c:v>1.6081343960184322E-2</c:v>
                </c:pt>
                <c:pt idx="8">
                  <c:v>1.6400317661971218E-2</c:v>
                </c:pt>
                <c:pt idx="9">
                  <c:v>1.6600741204868395E-2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2D-8742-A922-5A55F816B8B1}"/>
            </c:ext>
          </c:extLst>
        </c:ser>
        <c:ser>
          <c:idx val="8"/>
          <c:order val="8"/>
          <c:tx>
            <c:strRef>
              <c:f>'[1]Spot &amp; Forward'!$A$11</c:f>
              <c:strCache>
                <c:ptCount val="1"/>
                <c:pt idx="0">
                  <c:v>2019-Jan-14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'[1]Spot &amp; Forward'!$B$2:$K$2</c:f>
              <c:strCache>
                <c:ptCount val="10"/>
                <c:pt idx="0">
                  <c:v>06-2020</c:v>
                </c:pt>
                <c:pt idx="1">
                  <c:v>01-2021</c:v>
                </c:pt>
                <c:pt idx="2">
                  <c:v>06-2021</c:v>
                </c:pt>
                <c:pt idx="3">
                  <c:v>01-2022</c:v>
                </c:pt>
                <c:pt idx="4">
                  <c:v>06-2022</c:v>
                </c:pt>
                <c:pt idx="5">
                  <c:v>01-2023</c:v>
                </c:pt>
                <c:pt idx="6">
                  <c:v>06-2023</c:v>
                </c:pt>
                <c:pt idx="7">
                  <c:v>01-2024</c:v>
                </c:pt>
                <c:pt idx="8">
                  <c:v>06-2024</c:v>
                </c:pt>
                <c:pt idx="9">
                  <c:v>01-2025</c:v>
                </c:pt>
              </c:strCache>
            </c:strRef>
          </c:cat>
          <c:val>
            <c:numRef>
              <c:f>'[1]Spot &amp; Forward'!$B$11:$K$11</c:f>
              <c:numCache>
                <c:formatCode>General</c:formatCode>
                <c:ptCount val="10"/>
                <c:pt idx="0">
                  <c:v>2.0204959870774357E-2</c:v>
                </c:pt>
                <c:pt idx="1">
                  <c:v>1.7235230583258297E-2</c:v>
                </c:pt>
                <c:pt idx="2">
                  <c:v>1.699863858819672E-2</c:v>
                </c:pt>
                <c:pt idx="3">
                  <c:v>1.6532262825317969E-2</c:v>
                </c:pt>
                <c:pt idx="4">
                  <c:v>1.6586145737935407E-2</c:v>
                </c:pt>
                <c:pt idx="5">
                  <c:v>1.6299550888020854E-2</c:v>
                </c:pt>
                <c:pt idx="6">
                  <c:v>1.6299550888020854E-2</c:v>
                </c:pt>
                <c:pt idx="7">
                  <c:v>1.6253524706389987E-2</c:v>
                </c:pt>
                <c:pt idx="8">
                  <c:v>1.6266487271360177E-2</c:v>
                </c:pt>
                <c:pt idx="9">
                  <c:v>1.6507299115231293E-2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2D-8742-A922-5A55F816B8B1}"/>
            </c:ext>
          </c:extLst>
        </c:ser>
        <c:ser>
          <c:idx val="9"/>
          <c:order val="9"/>
          <c:tx>
            <c:strRef>
              <c:f>'[1]Spot &amp; Forward'!$A$12</c:f>
              <c:strCache>
                <c:ptCount val="1"/>
                <c:pt idx="0">
                  <c:v>2019-Jan-15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'[1]Spot &amp; Forward'!$B$2:$K$2</c:f>
              <c:strCache>
                <c:ptCount val="10"/>
                <c:pt idx="0">
                  <c:v>06-2020</c:v>
                </c:pt>
                <c:pt idx="1">
                  <c:v>01-2021</c:v>
                </c:pt>
                <c:pt idx="2">
                  <c:v>06-2021</c:v>
                </c:pt>
                <c:pt idx="3">
                  <c:v>01-2022</c:v>
                </c:pt>
                <c:pt idx="4">
                  <c:v>06-2022</c:v>
                </c:pt>
                <c:pt idx="5">
                  <c:v>01-2023</c:v>
                </c:pt>
                <c:pt idx="6">
                  <c:v>06-2023</c:v>
                </c:pt>
                <c:pt idx="7">
                  <c:v>01-2024</c:v>
                </c:pt>
                <c:pt idx="8">
                  <c:v>06-2024</c:v>
                </c:pt>
                <c:pt idx="9">
                  <c:v>01-2025</c:v>
                </c:pt>
              </c:strCache>
            </c:strRef>
          </c:cat>
          <c:val>
            <c:numRef>
              <c:f>'[1]Spot &amp; Forward'!$B$12:$K$12</c:f>
              <c:numCache>
                <c:formatCode>General</c:formatCode>
                <c:ptCount val="10"/>
                <c:pt idx="0">
                  <c:v>2.0064304047614792E-2</c:v>
                </c:pt>
                <c:pt idx="1">
                  <c:v>1.6938292961856852E-2</c:v>
                </c:pt>
                <c:pt idx="2">
                  <c:v>1.6857150007194635E-2</c:v>
                </c:pt>
                <c:pt idx="3">
                  <c:v>1.6408710178497807E-2</c:v>
                </c:pt>
                <c:pt idx="4">
                  <c:v>1.6394084602661573E-2</c:v>
                </c:pt>
                <c:pt idx="5">
                  <c:v>1.6080935233638224E-2</c:v>
                </c:pt>
                <c:pt idx="6">
                  <c:v>1.6080935233638224E-2</c:v>
                </c:pt>
                <c:pt idx="7">
                  <c:v>1.6063092774341321E-2</c:v>
                </c:pt>
                <c:pt idx="8">
                  <c:v>1.6029575791653688E-2</c:v>
                </c:pt>
                <c:pt idx="9">
                  <c:v>1.6280431645943838E-2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2D-8742-A922-5A55F816B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26620159"/>
        <c:axId val="2043206527"/>
      </c:lineChart>
      <c:catAx>
        <c:axId val="192662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06527"/>
        <c:crosses val="autoZero"/>
        <c:auto val="1"/>
        <c:lblAlgn val="ctr"/>
        <c:lblOffset val="100"/>
        <c:noMultiLvlLbl val="0"/>
      </c:catAx>
      <c:valAx>
        <c:axId val="2043206527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Yields-Spot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2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#REF!$B$4:$E$4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#REF!$A$4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#REF!$B$3:$E$3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048-A043-B409-4C216134FD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#REF!$B$5:$E$5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#REF!$A$5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#REF!$B$3:$E$3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048-A043-B409-4C216134FD5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#REF!$B$6:$E$6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#REF!$A$6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#REF!$B$3:$E$3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048-A043-B409-4C216134FD5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#REF!$B$7:$E$7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#REF!$A$7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#REF!$B$3:$E$3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048-A043-B409-4C216134FD5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#REF!$B$8:$E$8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#REF!$A$8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#REF!$B$3:$E$3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4048-A043-B409-4C216134FD5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#REF!$B$9:$E$9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#REF!$A$9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#REF!$B$3:$E$3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4048-A043-B409-4C216134FD5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#REF!$B$10:$E$10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#REF!$A$10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#REF!$B$3:$E$3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4048-A043-B409-4C216134FD5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#REF!$B$11:$E$11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#REF!$A$11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#REF!$B$3:$E$3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4048-A043-B409-4C216134FD5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#REF!$B$12:$E$12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#REF!$A$12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#REF!$B$3:$E$3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4048-A043-B409-4C216134FD5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#REF!$B$13:$E$13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#REF!$A$13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#REF!$B$3:$E$3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4048-A043-B409-4C216134F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267711"/>
        <c:axId val="1290933407"/>
      </c:lineChart>
      <c:catAx>
        <c:axId val="129126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33407"/>
        <c:crosses val="autoZero"/>
        <c:auto val="1"/>
        <c:lblAlgn val="ctr"/>
        <c:lblOffset val="100"/>
        <c:noMultiLvlLbl val="0"/>
      </c:catAx>
      <c:valAx>
        <c:axId val="12909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Forward Rates</a:t>
                </a:r>
              </a:p>
            </c:rich>
          </c:tx>
          <c:layout>
            <c:manualLayout>
              <c:xMode val="edge"/>
              <c:yMode val="edge"/>
              <c:x val="2.5943396226415096E-2"/>
              <c:y val="0.42018919510061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6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728384</xdr:colOff>
      <xdr:row>12</xdr:row>
      <xdr:rowOff>103841</xdr:rowOff>
    </xdr:from>
    <xdr:to>
      <xdr:col>11</xdr:col>
      <xdr:colOff>93384</xdr:colOff>
      <xdr:row>38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3A2FF-359F-3745-898D-EDDD768E6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23</xdr:row>
      <xdr:rowOff>177800</xdr:rowOff>
    </xdr:from>
    <xdr:to>
      <xdr:col>9</xdr:col>
      <xdr:colOff>393700</xdr:colOff>
      <xdr:row>42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547F87-CFC4-9643-BD68-52057963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24</xdr:row>
      <xdr:rowOff>25400</xdr:rowOff>
    </xdr:from>
    <xdr:to>
      <xdr:col>17</xdr:col>
      <xdr:colOff>50800</xdr:colOff>
      <xdr:row>39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DC6D82-F47A-884E-AAC4-6EA15E750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MathR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M"/>
      <sheetName val="Spot &amp; Forward"/>
      <sheetName val="Cov Matrix"/>
    </sheetNames>
    <sheetDataSet>
      <sheetData sheetId="0">
        <row r="2">
          <cell r="B2" t="str">
            <v>CAN 1.5 Mar 20</v>
          </cell>
          <cell r="C2" t="str">
            <v>CAN 0.75 Sep 20</v>
          </cell>
          <cell r="D2" t="str">
            <v>CAN 0.75 Mar 21</v>
          </cell>
          <cell r="E2" t="str">
            <v>CAN 0.75 Sep 21</v>
          </cell>
          <cell r="F2" t="str">
            <v>CAN 0.5 Mar 22</v>
          </cell>
          <cell r="G2" t="str">
            <v>CAN 2.75 Jun 22</v>
          </cell>
          <cell r="H2" t="str">
            <v>CAN 1.75 Mar 23</v>
          </cell>
          <cell r="I2" t="str">
            <v>CAN 1.5 Jun 23</v>
          </cell>
          <cell r="J2" t="str">
            <v>CAN 2.25 Mar 24</v>
          </cell>
          <cell r="K2" t="str">
            <v>CAN 1.5 Sep 24</v>
          </cell>
          <cell r="L2" t="str">
            <v>CAN 1.25 Mar 25</v>
          </cell>
        </row>
        <row r="3">
          <cell r="A3" t="str">
            <v>2019-Jan-2</v>
          </cell>
          <cell r="B3">
            <v>7.1346950706211712E-3</v>
          </cell>
          <cell r="C3">
            <v>4.2508278232805709E-3</v>
          </cell>
          <cell r="D3">
            <v>4.6313556399652581E-3</v>
          </cell>
          <cell r="E3">
            <v>5.1273742332266364E-3</v>
          </cell>
          <cell r="F3">
            <v>4.8233404079669759E-3</v>
          </cell>
          <cell r="G3">
            <v>1.2249508342128585E-2</v>
          </cell>
          <cell r="H3">
            <v>7.8161471977789519E-3</v>
          </cell>
          <cell r="I3">
            <v>7.7032002808118212E-3</v>
          </cell>
          <cell r="J3">
            <v>8.1432145967389354E-3</v>
          </cell>
          <cell r="K3">
            <v>8.314679676157205E-3</v>
          </cell>
          <cell r="L3">
            <v>7.6642508088876999E-3</v>
          </cell>
        </row>
        <row r="4">
          <cell r="A4" t="str">
            <v>2019-Jan-3</v>
          </cell>
          <cell r="B4">
            <v>7.1200559581923381E-3</v>
          </cell>
          <cell r="C4">
            <v>4.22819521517118E-3</v>
          </cell>
          <cell r="D4">
            <v>4.5880247285607339E-3</v>
          </cell>
          <cell r="E4">
            <v>5.0838087934917814E-3</v>
          </cell>
          <cell r="F4">
            <v>4.759547263990682E-3</v>
          </cell>
          <cell r="G4">
            <v>1.2213418581779132E-2</v>
          </cell>
          <cell r="H4">
            <v>7.6970369490342713E-3</v>
          </cell>
          <cell r="I4">
            <v>7.6440496528444044E-3</v>
          </cell>
          <cell r="J4">
            <v>7.7265624139848553E-3</v>
          </cell>
          <cell r="K4">
            <v>8.0689773103465815E-3</v>
          </cell>
          <cell r="L4">
            <v>7.4865452098438505E-3</v>
          </cell>
        </row>
        <row r="5">
          <cell r="A5" t="str">
            <v>2019-Jan-6</v>
          </cell>
          <cell r="B5">
            <v>7.1072663951999241E-3</v>
          </cell>
          <cell r="C5">
            <v>4.2218703284298146E-3</v>
          </cell>
          <cell r="D5">
            <v>4.5610767211445268E-3</v>
          </cell>
          <cell r="E5">
            <v>5.0360099132656473E-3</v>
          </cell>
          <cell r="F5">
            <v>4.724109987233523E-3</v>
          </cell>
          <cell r="G5">
            <v>1.2185326820805659E-2</v>
          </cell>
          <cell r="H5">
            <v>7.6199384497979087E-3</v>
          </cell>
          <cell r="I5">
            <v>7.6065953500382699E-3</v>
          </cell>
          <cell r="J5">
            <v>7.5338333546599587E-3</v>
          </cell>
          <cell r="K5">
            <v>7.7004252023294773E-3</v>
          </cell>
          <cell r="L5">
            <v>7.3395892437030175E-3</v>
          </cell>
        </row>
        <row r="6">
          <cell r="A6" t="str">
            <v>2019-Jan-7</v>
          </cell>
          <cell r="B6">
            <v>7.1030036000867373E-3</v>
          </cell>
          <cell r="C6">
            <v>4.2300224857979348E-3</v>
          </cell>
          <cell r="D6">
            <v>4.5692590497591039E-3</v>
          </cell>
          <cell r="E6">
            <v>5.0649415768166534E-3</v>
          </cell>
          <cell r="F6">
            <v>4.733074750984145E-3</v>
          </cell>
          <cell r="G6">
            <v>1.2197322339346417E-2</v>
          </cell>
          <cell r="H6">
            <v>7.6460567345330759E-3</v>
          </cell>
          <cell r="I6">
            <v>7.6251768961677494E-3</v>
          </cell>
          <cell r="J6">
            <v>7.7422672281146111E-3</v>
          </cell>
          <cell r="K6">
            <v>7.8842314438385425E-3</v>
          </cell>
          <cell r="L6">
            <v>7.4281078958066665E-3</v>
          </cell>
        </row>
        <row r="7">
          <cell r="A7" t="str">
            <v>2019-Jan-8</v>
          </cell>
          <cell r="B7">
            <v>7.0987410012203749E-3</v>
          </cell>
          <cell r="C7">
            <v>4.2176539793280492E-3</v>
          </cell>
          <cell r="D7">
            <v>4.5877425095047246E-3</v>
          </cell>
          <cell r="E7">
            <v>5.0628139383081649E-3</v>
          </cell>
          <cell r="F7">
            <v>4.7420403913607844E-3</v>
          </cell>
          <cell r="G7">
            <v>1.2198639102607439E-2</v>
          </cell>
          <cell r="H7">
            <v>7.6514516439697977E-3</v>
          </cell>
          <cell r="I7">
            <v>7.6178710603077701E-3</v>
          </cell>
          <cell r="J7">
            <v>7.5927582706794561E-3</v>
          </cell>
          <cell r="K7">
            <v>7.7336093209298754E-3</v>
          </cell>
          <cell r="L7">
            <v>7.4249672914828866E-3</v>
          </cell>
        </row>
        <row r="8">
          <cell r="A8" t="str">
            <v>2019-Jan-9</v>
          </cell>
          <cell r="B8">
            <v>7.0944785985836553E-3</v>
          </cell>
          <cell r="C8">
            <v>4.2155458773885683E-3</v>
          </cell>
          <cell r="D8">
            <v>4.5856258942264822E-3</v>
          </cell>
          <cell r="E8">
            <v>5.0917540438148298E-3</v>
          </cell>
          <cell r="F8">
            <v>4.7821830538897596E-3</v>
          </cell>
          <cell r="G8">
            <v>1.2226665433782634E-2</v>
          </cell>
          <cell r="H8">
            <v>7.7398023975711085E-3</v>
          </cell>
          <cell r="I8">
            <v>7.6571799144089757E-3</v>
          </cell>
          <cell r="J8">
            <v>7.8935616011719476E-3</v>
          </cell>
          <cell r="K8">
            <v>8.0012326497766913E-3</v>
          </cell>
          <cell r="L8">
            <v>7.5870548173113091E-3</v>
          </cell>
        </row>
        <row r="9">
          <cell r="A9" t="str">
            <v>2019-Jan-10</v>
          </cell>
          <cell r="B9">
            <v>7.0902163921593769E-3</v>
          </cell>
          <cell r="C9">
            <v>4.2134378238538675E-3</v>
          </cell>
          <cell r="D9">
            <v>4.6247205919783497E-3</v>
          </cell>
          <cell r="E9">
            <v>5.0896257844016603E-3</v>
          </cell>
          <cell r="F9">
            <v>4.7703661896717122E-3</v>
          </cell>
          <cell r="G9">
            <v>1.2222639761932554E-2</v>
          </cell>
          <cell r="H9">
            <v>7.7763320186952714E-3</v>
          </cell>
          <cell r="I9">
            <v>7.6602323387947443E-3</v>
          </cell>
          <cell r="J9">
            <v>7.8154978276289457E-3</v>
          </cell>
          <cell r="K9">
            <v>7.9550454104549122E-3</v>
          </cell>
          <cell r="L9">
            <v>7.6298624869657146E-3</v>
          </cell>
        </row>
        <row r="10">
          <cell r="A10" t="str">
            <v>2019-Jan-13</v>
          </cell>
          <cell r="B10">
            <v>7.0774309499893277E-3</v>
          </cell>
          <cell r="C10">
            <v>4.2173728962726521E-3</v>
          </cell>
          <cell r="D10">
            <v>4.5977618170839826E-3</v>
          </cell>
          <cell r="E10">
            <v>5.135039346014861E-3</v>
          </cell>
          <cell r="F10">
            <v>4.8076728014035614E-3</v>
          </cell>
          <cell r="G10">
            <v>1.2242625043571643E-2</v>
          </cell>
          <cell r="H10">
            <v>7.8029209762214592E-3</v>
          </cell>
          <cell r="I10">
            <v>7.7005003108613157E-3</v>
          </cell>
          <cell r="J10">
            <v>7.7351156004827675E-3</v>
          </cell>
          <cell r="K10">
            <v>7.9107445067650162E-3</v>
          </cell>
          <cell r="L10">
            <v>7.6296106113944127E-3</v>
          </cell>
        </row>
        <row r="11">
          <cell r="A11" t="str">
            <v>2019-Jan-14</v>
          </cell>
          <cell r="B11">
            <v>7.0731695282429475E-3</v>
          </cell>
          <cell r="C11">
            <v>4.2050060937204306E-3</v>
          </cell>
          <cell r="D11">
            <v>4.5956449708939922E-3</v>
          </cell>
          <cell r="E11">
            <v>5.101828473924072E-3</v>
          </cell>
          <cell r="F11">
            <v>4.7958526519258533E-3</v>
          </cell>
          <cell r="G11">
            <v>1.2233253622623142E-2</v>
          </cell>
          <cell r="H11">
            <v>7.7564308315866337E-3</v>
          </cell>
          <cell r="I11">
            <v>7.6724440202127287E-3</v>
          </cell>
          <cell r="J11">
            <v>7.8414650237017894E-3</v>
          </cell>
          <cell r="K11">
            <v>7.9797139911332773E-3</v>
          </cell>
          <cell r="L11">
            <v>7.5345831496265716E-3</v>
          </cell>
        </row>
        <row r="12">
          <cell r="A12" t="str">
            <v>2019-Jan-15</v>
          </cell>
          <cell r="B12">
            <v>7.0689083026231276E-3</v>
          </cell>
          <cell r="C12">
            <v>4.1823847772942862E-3</v>
          </cell>
          <cell r="D12">
            <v>4.5626284860728955E-3</v>
          </cell>
          <cell r="E12">
            <v>5.0893420202041796E-3</v>
          </cell>
          <cell r="F12">
            <v>4.7632483317499481E-3</v>
          </cell>
          <cell r="G12">
            <v>1.2207857453504025E-2</v>
          </cell>
          <cell r="H12">
            <v>7.6788569471354989E-3</v>
          </cell>
          <cell r="I12">
            <v>7.6340447283960843E-3</v>
          </cell>
          <cell r="J12">
            <v>7.7327318466170261E-3</v>
          </cell>
          <cell r="K12">
            <v>7.8603045430684776E-3</v>
          </cell>
          <cell r="L12">
            <v>7.4121548800667415E-3</v>
          </cell>
        </row>
      </sheetData>
      <sheetData sheetId="1">
        <row r="2">
          <cell r="B2" t="str">
            <v>06-2020</v>
          </cell>
          <cell r="C2" t="str">
            <v>01-2021</v>
          </cell>
          <cell r="D2" t="str">
            <v>06-2021</v>
          </cell>
          <cell r="E2" t="str">
            <v>01-2022</v>
          </cell>
          <cell r="F2" t="str">
            <v>06-2022</v>
          </cell>
          <cell r="G2" t="str">
            <v>01-2023</v>
          </cell>
          <cell r="H2" t="str">
            <v>06-2023</v>
          </cell>
          <cell r="I2" t="str">
            <v>01-2024</v>
          </cell>
          <cell r="J2" t="str">
            <v>06-2024</v>
          </cell>
          <cell r="K2" t="str">
            <v>01-2025</v>
          </cell>
        </row>
        <row r="3">
          <cell r="A3" t="str">
            <v>2019-Jan-2</v>
          </cell>
          <cell r="B3">
            <v>1.9475800952166337E-2</v>
          </cell>
          <cell r="C3">
            <v>1.7663117553437538E-2</v>
          </cell>
          <cell r="D3">
            <v>1.7200214709853879E-2</v>
          </cell>
          <cell r="E3">
            <v>1.6666369300790265E-2</v>
          </cell>
          <cell r="F3">
            <v>1.6718583247048616E-2</v>
          </cell>
          <cell r="G3">
            <v>1.6538810521722309E-2</v>
          </cell>
          <cell r="H3">
            <v>1.6538810521722309E-2</v>
          </cell>
          <cell r="I3">
            <v>1.6870074266742585E-2</v>
          </cell>
          <cell r="J3">
            <v>1.6891543197753572E-2</v>
          </cell>
          <cell r="K3">
            <v>1.6940103108083183E-2</v>
          </cell>
        </row>
        <row r="4">
          <cell r="A4" t="str">
            <v>2019-Jan-3</v>
          </cell>
          <cell r="B4">
            <v>1.9533993733890496E-2</v>
          </cell>
          <cell r="C4">
            <v>1.7307597404351682E-2</v>
          </cell>
          <cell r="D4">
            <v>1.6906544760576327E-2</v>
          </cell>
          <cell r="E4">
            <v>1.638616289131007E-2</v>
          </cell>
          <cell r="F4">
            <v>1.6428980210865241E-2</v>
          </cell>
          <cell r="G4">
            <v>1.6122503901650095E-2</v>
          </cell>
          <cell r="H4">
            <v>1.6122503901650095E-2</v>
          </cell>
          <cell r="I4">
            <v>1.6001237411696876E-2</v>
          </cell>
          <cell r="J4">
            <v>1.6171682460545542E-2</v>
          </cell>
          <cell r="K4">
            <v>1.6504349656370307E-2</v>
          </cell>
        </row>
        <row r="5">
          <cell r="A5" t="str">
            <v>2019-Jan-6</v>
          </cell>
          <cell r="B5">
            <v>1.9766831297271643E-2</v>
          </cell>
          <cell r="C5">
            <v>1.7149065774986122E-2</v>
          </cell>
          <cell r="D5">
            <v>1.6641520980692971E-2</v>
          </cell>
          <cell r="E5">
            <v>1.6183778859533551E-2</v>
          </cell>
          <cell r="F5">
            <v>1.6206913874044066E-2</v>
          </cell>
          <cell r="G5">
            <v>1.5876773045545627E-2</v>
          </cell>
          <cell r="H5">
            <v>1.5876773045545627E-2</v>
          </cell>
          <cell r="I5">
            <v>1.5586544198492121E-2</v>
          </cell>
          <cell r="J5">
            <v>1.5709290424520697E-2</v>
          </cell>
          <cell r="K5">
            <v>1.6019976592494319E-2</v>
          </cell>
        </row>
        <row r="6">
          <cell r="A6" t="str">
            <v>2019-Jan-7</v>
          </cell>
          <cell r="B6">
            <v>1.9878871819659801E-2</v>
          </cell>
          <cell r="C6">
            <v>1.7210105502947638E-2</v>
          </cell>
          <cell r="D6">
            <v>1.6778787965285227E-2</v>
          </cell>
          <cell r="E6">
            <v>1.6268002624153597E-2</v>
          </cell>
          <cell r="F6">
            <v>1.629899699538831E-2</v>
          </cell>
          <cell r="G6">
            <v>1.6030115279892555E-2</v>
          </cell>
          <cell r="H6">
            <v>1.6030115279892555E-2</v>
          </cell>
          <cell r="I6">
            <v>1.6009512731977087E-2</v>
          </cell>
          <cell r="J6">
            <v>1.598870016379474E-2</v>
          </cell>
          <cell r="K6">
            <v>1.6282905174360058E-2</v>
          </cell>
        </row>
        <row r="7">
          <cell r="A7" t="str">
            <v>2019-Jan-8</v>
          </cell>
          <cell r="B7">
            <v>1.9839021887670043E-2</v>
          </cell>
          <cell r="C7">
            <v>1.7253588278575434E-2</v>
          </cell>
          <cell r="D7">
            <v>1.6822384355063679E-2</v>
          </cell>
          <cell r="E7">
            <v>1.6291073710273701E-2</v>
          </cell>
          <cell r="F7">
            <v>1.6308197733677605E-2</v>
          </cell>
          <cell r="G7">
            <v>1.5949521437831869E-2</v>
          </cell>
          <cell r="H7">
            <v>1.5949521437831869E-2</v>
          </cell>
          <cell r="I7">
            <v>1.5711281520160339E-2</v>
          </cell>
          <cell r="J7">
            <v>1.6003491026778182E-2</v>
          </cell>
          <cell r="K7">
            <v>1.6170893211598709E-2</v>
          </cell>
        </row>
        <row r="8">
          <cell r="A8" t="str">
            <v>2019-Jan-9</v>
          </cell>
          <cell r="B8">
            <v>1.9900018807935495E-2</v>
          </cell>
          <cell r="C8">
            <v>1.7231176301376879E-2</v>
          </cell>
          <cell r="D8">
            <v>1.6930948388023878E-2</v>
          </cell>
          <cell r="E8">
            <v>1.6470904489009869E-2</v>
          </cell>
          <cell r="F8">
            <v>1.6536120288443559E-2</v>
          </cell>
          <cell r="G8">
            <v>1.6235252722818134E-2</v>
          </cell>
          <cell r="H8">
            <v>1.6235252722818134E-2</v>
          </cell>
          <cell r="I8">
            <v>1.633645245948339E-2</v>
          </cell>
          <cell r="J8">
            <v>1.6431979771971052E-2</v>
          </cell>
          <cell r="K8">
            <v>1.6603298293205421E-2</v>
          </cell>
        </row>
        <row r="9">
          <cell r="A9" t="str">
            <v>2019-Jan-10</v>
          </cell>
          <cell r="B9">
            <v>1.9961012825296741E-2</v>
          </cell>
          <cell r="C9">
            <v>1.7441021731551883E-2</v>
          </cell>
          <cell r="D9">
            <v>1.7032046159482523E-2</v>
          </cell>
          <cell r="E9">
            <v>1.6429942185611123E-2</v>
          </cell>
          <cell r="F9">
            <v>1.6516121156748276E-2</v>
          </cell>
          <cell r="G9">
            <v>1.6226611600237164E-2</v>
          </cell>
          <cell r="H9">
            <v>1.6226611600237164E-2</v>
          </cell>
          <cell r="I9">
            <v>1.6187653854912745E-2</v>
          </cell>
          <cell r="J9">
            <v>1.6301849033907079E-2</v>
          </cell>
          <cell r="K9">
            <v>1.6634870783873455E-2</v>
          </cell>
        </row>
        <row r="10">
          <cell r="A10" t="str">
            <v>2019-Jan-13</v>
          </cell>
          <cell r="B10">
            <v>2.0244814585752301E-2</v>
          </cell>
          <cell r="C10">
            <v>1.7307841336596633E-2</v>
          </cell>
          <cell r="D10">
            <v>1.7135809785985098E-2</v>
          </cell>
          <cell r="E10">
            <v>1.6633727450151667E-2</v>
          </cell>
          <cell r="F10">
            <v>1.6667509775351606E-2</v>
          </cell>
          <cell r="G10">
            <v>1.6415494318408389E-2</v>
          </cell>
          <cell r="H10">
            <v>1.6415494318408389E-2</v>
          </cell>
          <cell r="I10">
            <v>1.6081343960184322E-2</v>
          </cell>
          <cell r="J10">
            <v>1.6400317661971218E-2</v>
          </cell>
          <cell r="K10">
            <v>1.6600741204868395E-2</v>
          </cell>
        </row>
        <row r="11">
          <cell r="A11" t="str">
            <v>2019-Jan-14</v>
          </cell>
          <cell r="B11">
            <v>2.0204959870774357E-2</v>
          </cell>
          <cell r="C11">
            <v>1.7235230583258297E-2</v>
          </cell>
          <cell r="D11">
            <v>1.699863858819672E-2</v>
          </cell>
          <cell r="E11">
            <v>1.6532262825317969E-2</v>
          </cell>
          <cell r="F11">
            <v>1.6586145737935407E-2</v>
          </cell>
          <cell r="G11">
            <v>1.6299550888020854E-2</v>
          </cell>
          <cell r="H11">
            <v>1.6299550888020854E-2</v>
          </cell>
          <cell r="I11">
            <v>1.6253524706389987E-2</v>
          </cell>
          <cell r="J11">
            <v>1.6266487271360177E-2</v>
          </cell>
          <cell r="K11">
            <v>1.6507299115231293E-2</v>
          </cell>
        </row>
        <row r="12">
          <cell r="A12" t="str">
            <v>2019-Jan-15</v>
          </cell>
          <cell r="B12">
            <v>2.0064304047614792E-2</v>
          </cell>
          <cell r="C12">
            <v>1.6938292961856852E-2</v>
          </cell>
          <cell r="D12">
            <v>1.6857150007194635E-2</v>
          </cell>
          <cell r="E12">
            <v>1.6408710178497807E-2</v>
          </cell>
          <cell r="F12">
            <v>1.6394084602661573E-2</v>
          </cell>
          <cell r="G12">
            <v>1.6080935233638224E-2</v>
          </cell>
          <cell r="H12">
            <v>1.6080935233638224E-2</v>
          </cell>
          <cell r="I12">
            <v>1.6063092774341321E-2</v>
          </cell>
          <cell r="J12">
            <v>1.6029575791653688E-2</v>
          </cell>
          <cell r="K12">
            <v>1.6280431645943838E-2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8719-8A50-B54D-AEBC-AC6A67FCDE4E}">
  <dimension ref="A1:AG1006"/>
  <sheetViews>
    <sheetView tabSelected="1" topLeftCell="A10" workbookViewId="0">
      <selection activeCell="C16" sqref="C16"/>
    </sheetView>
  </sheetViews>
  <sheetFormatPr baseColWidth="10" defaultRowHeight="16" x14ac:dyDescent="0.2"/>
  <cols>
    <col min="1" max="1" width="10.83203125" style="1"/>
    <col min="2" max="2" width="10.83203125" style="1" customWidth="1"/>
    <col min="3" max="3" width="15.1640625" style="1" customWidth="1"/>
    <col min="4" max="5" width="11" style="1" customWidth="1"/>
    <col min="6" max="6" width="14.5" style="14" customWidth="1"/>
    <col min="7" max="7" width="11.1640625" style="7" customWidth="1"/>
    <col min="8" max="9" width="11" style="1" customWidth="1"/>
    <col min="10" max="10" width="11" style="26" customWidth="1"/>
    <col min="11" max="11" width="10.83203125" style="9"/>
    <col min="12" max="12" width="10.83203125" style="9" customWidth="1"/>
    <col min="13" max="13" width="11.1640625" style="1" customWidth="1"/>
    <col min="14" max="14" width="12.33203125" style="10" customWidth="1"/>
    <col min="15" max="16" width="10.83203125" style="9"/>
    <col min="17" max="17" width="12.83203125" style="9" bestFit="1" customWidth="1"/>
    <col min="18" max="18" width="12.83203125" style="9" customWidth="1"/>
    <col min="19" max="19" width="11.83203125" style="9" bestFit="1" customWidth="1"/>
    <col min="20" max="20" width="11.83203125" style="9" customWidth="1"/>
    <col min="21" max="16384" width="10.83203125" style="9"/>
  </cols>
  <sheetData>
    <row r="1" spans="1:33" ht="64" x14ac:dyDescent="0.2">
      <c r="A1" s="2" t="s">
        <v>21</v>
      </c>
      <c r="B1" s="2" t="s">
        <v>22</v>
      </c>
      <c r="C1" s="2" t="s">
        <v>25</v>
      </c>
      <c r="D1" s="2" t="s">
        <v>23</v>
      </c>
      <c r="E1" s="2" t="s">
        <v>24</v>
      </c>
      <c r="F1" s="11" t="s">
        <v>26</v>
      </c>
      <c r="G1" s="23" t="s">
        <v>78</v>
      </c>
      <c r="H1" s="22" t="s">
        <v>79</v>
      </c>
      <c r="I1" s="24" t="s">
        <v>80</v>
      </c>
      <c r="J1" s="25" t="s">
        <v>81</v>
      </c>
      <c r="K1" s="9" t="s">
        <v>30</v>
      </c>
      <c r="L1" s="9" t="s">
        <v>27</v>
      </c>
      <c r="M1" s="2" t="s">
        <v>28</v>
      </c>
      <c r="N1" s="10" t="s">
        <v>61</v>
      </c>
      <c r="O1" s="9" t="s">
        <v>31</v>
      </c>
      <c r="P1" s="9" t="s">
        <v>50</v>
      </c>
      <c r="Q1" s="9" t="s">
        <v>49</v>
      </c>
      <c r="S1" s="9" t="s">
        <v>32</v>
      </c>
      <c r="U1" s="9" t="s">
        <v>42</v>
      </c>
      <c r="V1" s="9" t="s">
        <v>41</v>
      </c>
      <c r="W1" s="9" t="s">
        <v>77</v>
      </c>
      <c r="X1" s="9" t="s">
        <v>51</v>
      </c>
      <c r="Y1" s="9" t="s">
        <v>52</v>
      </c>
      <c r="Z1" s="9" t="s">
        <v>53</v>
      </c>
      <c r="AA1" s="9" t="s">
        <v>54</v>
      </c>
      <c r="AB1" s="9" t="s">
        <v>55</v>
      </c>
      <c r="AC1" s="9" t="s">
        <v>56</v>
      </c>
      <c r="AD1" s="9" t="s">
        <v>57</v>
      </c>
      <c r="AE1" s="9" t="s">
        <v>58</v>
      </c>
      <c r="AF1" s="9" t="s">
        <v>59</v>
      </c>
      <c r="AG1" s="9" t="s">
        <v>60</v>
      </c>
    </row>
    <row r="2" spans="1:33" x14ac:dyDescent="0.2">
      <c r="A2" s="19" t="s">
        <v>62</v>
      </c>
      <c r="B2" s="1" t="s">
        <v>0</v>
      </c>
      <c r="C2" s="1" t="s">
        <v>1</v>
      </c>
      <c r="D2" s="1">
        <v>99.85</v>
      </c>
      <c r="E2" s="3">
        <v>1.5</v>
      </c>
      <c r="F2" s="12">
        <v>43891</v>
      </c>
      <c r="G2" s="4">
        <v>122</v>
      </c>
      <c r="H2" s="3">
        <v>10</v>
      </c>
      <c r="I2" s="3">
        <v>0.75</v>
      </c>
      <c r="J2" s="26">
        <f>(G2/365)*(E2)</f>
        <v>0.50136986301369868</v>
      </c>
      <c r="K2" s="9">
        <f>J2+D2</f>
        <v>100.35136986301369</v>
      </c>
      <c r="L2" s="9">
        <f>-1*K2</f>
        <v>-100.35136986301369</v>
      </c>
      <c r="M2" s="3">
        <v>100</v>
      </c>
      <c r="N2" s="10">
        <f>RATE(H2,I2,L2,M2)</f>
        <v>7.1346950706211712E-3</v>
      </c>
      <c r="O2" s="9">
        <f>(LN(K2/M2))/(2/12)</f>
        <v>2.1045240079428946E-2</v>
      </c>
      <c r="Q2" s="9">
        <f t="shared" ref="Q2:Q11" si="0">(O13-O2)/6</f>
        <v>-3.9235978181565166E-4</v>
      </c>
      <c r="S2" s="9">
        <f t="shared" ref="S2:S11" si="1">O2+3*Q2</f>
        <v>1.9868160733981989E-2</v>
      </c>
      <c r="U2" s="9">
        <f t="shared" ref="U2:U11" si="2">(2/6)*O2+(4/6)*O13</f>
        <v>1.9475800952166337E-2</v>
      </c>
      <c r="V2" s="9">
        <v>1.7663117553437538E-2</v>
      </c>
      <c r="X2" s="9">
        <f>(((1+V13)^2)/(1+V2))-1</f>
        <v>1.5670597311369772E-2</v>
      </c>
      <c r="Y2" s="9">
        <f>(((1+V24)^3)/(1+V2))^(1/2)-1</f>
        <v>1.5996395272474206E-2</v>
      </c>
      <c r="Z2" s="9">
        <f>(((1+V35)^4)/(1+V2))^(1/3)-1</f>
        <v>1.6605863862037884E-2</v>
      </c>
      <c r="AA2" s="9">
        <f>(((1+V46)^5)/(1+V2))^(1/4)-1</f>
        <v>1.6759429772997825E-2</v>
      </c>
      <c r="AB2" s="9">
        <f>(((1+V24)^3)/(1+V13)^2)-1</f>
        <v>1.6322297740208658E-2</v>
      </c>
      <c r="AC2" s="9">
        <f>(((1+V35)^4)/(1+V13)^2)^(1/2)-1</f>
        <v>1.7073820048162158E-2</v>
      </c>
      <c r="AD2" s="9">
        <f>(((1+V46)^5)/(1+V13)^2)^(1/3)-1</f>
        <v>1.7122633257195208E-2</v>
      </c>
      <c r="AE2" s="9">
        <f>(((1+V35)^4)/(1+V24)^3)-1</f>
        <v>1.7825898071345714E-2</v>
      </c>
      <c r="AF2" s="9">
        <f>(((1+V46)^5)/(1+V24)^3)^(1/2)-1</f>
        <v>1.7523037328358804E-2</v>
      </c>
      <c r="AG2" s="9">
        <f>(((1+V46)^5)/(1+V35)^4)-1</f>
        <v>1.7220266703563913E-2</v>
      </c>
    </row>
    <row r="3" spans="1:33" x14ac:dyDescent="0.2">
      <c r="A3" s="19" t="s">
        <v>62</v>
      </c>
      <c r="B3" s="1" t="s">
        <v>2</v>
      </c>
      <c r="C3" s="1" t="s">
        <v>1</v>
      </c>
      <c r="D3" s="1">
        <v>99.86</v>
      </c>
      <c r="E3" s="3">
        <v>1.5</v>
      </c>
      <c r="F3" s="12">
        <v>43891</v>
      </c>
      <c r="G3" s="4">
        <v>123</v>
      </c>
      <c r="H3" s="3">
        <v>10</v>
      </c>
      <c r="I3" s="3">
        <v>0.75</v>
      </c>
      <c r="J3" s="26">
        <f t="shared" ref="J3:J66" si="3">(G3/365)*(E3)</f>
        <v>0.5054794520547945</v>
      </c>
      <c r="K3" s="9">
        <f t="shared" ref="K3:K66" si="4">J3+D3</f>
        <v>100.3654794520548</v>
      </c>
      <c r="L3" s="9">
        <f>-1*K3</f>
        <v>-100.3654794520548</v>
      </c>
      <c r="M3" s="3">
        <v>100</v>
      </c>
      <c r="N3" s="10">
        <f>RATE(H3,I3,L3,M3)</f>
        <v>7.1200559581923381E-3</v>
      </c>
      <c r="O3" s="9">
        <f>(LN(K3/M3))/(2/12)</f>
        <v>2.1888791925474771E-2</v>
      </c>
      <c r="Q3" s="9">
        <f t="shared" si="0"/>
        <v>-5.8869954789606861E-4</v>
      </c>
      <c r="S3" s="9">
        <f t="shared" si="1"/>
        <v>2.0122693281786563E-2</v>
      </c>
      <c r="U3" s="9">
        <f t="shared" si="2"/>
        <v>1.9533993733890496E-2</v>
      </c>
      <c r="V3" s="9">
        <v>1.7307597404351682E-2</v>
      </c>
      <c r="X3" s="9">
        <f t="shared" ref="X3:X11" si="5">(((1+V14)^2)/(1+V3))-1</f>
        <v>1.5465562974966485E-2</v>
      </c>
      <c r="Y3" s="9">
        <f t="shared" ref="Y3:Y11" si="6">(((1+V25)^3)/(1+V3))^(1/2)-1</f>
        <v>1.5647175099879673E-2</v>
      </c>
      <c r="Z3" s="9">
        <f t="shared" ref="Z3:Z11" si="7">(((1+V36)^4)/(1+V3))^(1/3)-1</f>
        <v>1.5566156974405443E-2</v>
      </c>
      <c r="AA3" s="9">
        <f t="shared" ref="AA3:AA11" si="8">(((1+V47)^5)/(1+V3))^(1/4)-1</f>
        <v>1.6303636837372792E-2</v>
      </c>
      <c r="AB3" s="9">
        <f t="shared" ref="AB3:AB10" si="9">(((1+V25)^3)/(1+V14)^2)-1</f>
        <v>1.582881970542549E-2</v>
      </c>
      <c r="AC3" s="9">
        <f t="shared" ref="AC3:AC11" si="10">(((1+V36)^4)/(1+V14)^2)^(1/2)-1</f>
        <v>1.5616457710952325E-2</v>
      </c>
      <c r="AD3" s="9">
        <f t="shared" ref="AD3:AD11" si="11">(((1+V47)^5)/(1+V14)^2)^(1/3)-1</f>
        <v>1.6583148467932851E-2</v>
      </c>
      <c r="AE3" s="9">
        <f t="shared" ref="AE3:AE11" si="12">(((1+V36)^4)/(1+V25)^3)-1</f>
        <v>1.5404140111376918E-2</v>
      </c>
      <c r="AF3" s="9">
        <f t="shared" ref="AF3:AF11" si="13">(((1+V47)^5)/(1+V25)^3)^(1/2)-1</f>
        <v>1.6960522877737194E-2</v>
      </c>
      <c r="AG3" s="9">
        <f t="shared" ref="AG3:AG11" si="14">(((1+V47)^5)/(1+V36)^4)-1</f>
        <v>1.8519291223611845E-2</v>
      </c>
    </row>
    <row r="4" spans="1:33" x14ac:dyDescent="0.2">
      <c r="A4" s="19" t="s">
        <v>62</v>
      </c>
      <c r="B4" s="1" t="s">
        <v>3</v>
      </c>
      <c r="C4" s="1" t="s">
        <v>1</v>
      </c>
      <c r="D4" s="1">
        <v>99.86</v>
      </c>
      <c r="E4" s="3">
        <v>1.5</v>
      </c>
      <c r="F4" s="12">
        <v>43891</v>
      </c>
      <c r="G4" s="4">
        <v>126</v>
      </c>
      <c r="H4" s="3">
        <v>10</v>
      </c>
      <c r="I4" s="3">
        <v>0.75</v>
      </c>
      <c r="J4" s="26">
        <f t="shared" si="3"/>
        <v>0.51780821917808217</v>
      </c>
      <c r="K4" s="9">
        <f t="shared" si="4"/>
        <v>100.37780821917808</v>
      </c>
      <c r="L4" s="9">
        <f>-1*K4</f>
        <v>-100.37780821917808</v>
      </c>
      <c r="M4" s="3">
        <v>100</v>
      </c>
      <c r="N4" s="10">
        <f>RATE(H4,I4,L4,M4)</f>
        <v>7.1072663951999241E-3</v>
      </c>
      <c r="O4" s="9">
        <f>(LN(K4/M4))/(2/12)</f>
        <v>2.2625778986818296E-2</v>
      </c>
      <c r="P4" s="9">
        <v>2</v>
      </c>
      <c r="Q4" s="9">
        <f t="shared" si="0"/>
        <v>-7.1473692238666357E-4</v>
      </c>
      <c r="S4" s="9">
        <f t="shared" si="1"/>
        <v>2.0481568219658304E-2</v>
      </c>
      <c r="U4" s="9">
        <f t="shared" si="2"/>
        <v>1.9766831297271643E-2</v>
      </c>
      <c r="V4" s="9">
        <v>1.7149065774986122E-2</v>
      </c>
      <c r="X4" s="9">
        <f t="shared" si="5"/>
        <v>1.5219408013180891E-2</v>
      </c>
      <c r="Y4" s="9">
        <f t="shared" si="6"/>
        <v>1.5370647209239863E-2</v>
      </c>
      <c r="Z4" s="9">
        <f t="shared" si="7"/>
        <v>1.5066237257553627E-2</v>
      </c>
      <c r="AA4" s="9">
        <f t="shared" si="8"/>
        <v>1.573790018696708E-2</v>
      </c>
      <c r="AB4" s="9">
        <f t="shared" si="9"/>
        <v>1.5521908935693718E-2</v>
      </c>
      <c r="AC4" s="9">
        <f t="shared" si="10"/>
        <v>1.4989660546045336E-2</v>
      </c>
      <c r="AD4" s="9">
        <f t="shared" si="11"/>
        <v>1.5910789750213095E-2</v>
      </c>
      <c r="AE4" s="9">
        <f t="shared" si="12"/>
        <v>1.4457691114778681E-2</v>
      </c>
      <c r="AF4" s="9">
        <f t="shared" si="13"/>
        <v>1.6105285997714436E-2</v>
      </c>
      <c r="AG4" s="9">
        <f t="shared" si="14"/>
        <v>1.7755556762475866E-2</v>
      </c>
    </row>
    <row r="5" spans="1:33" x14ac:dyDescent="0.2">
      <c r="A5" s="19" t="s">
        <v>62</v>
      </c>
      <c r="B5" s="1" t="s">
        <v>4</v>
      </c>
      <c r="C5" s="1" t="s">
        <v>1</v>
      </c>
      <c r="D5" s="1">
        <v>99.86</v>
      </c>
      <c r="E5" s="3">
        <v>1.5</v>
      </c>
      <c r="F5" s="12">
        <v>43891</v>
      </c>
      <c r="G5" s="4">
        <v>127</v>
      </c>
      <c r="H5" s="3">
        <v>10</v>
      </c>
      <c r="I5" s="3">
        <v>0.75</v>
      </c>
      <c r="J5" s="26">
        <f t="shared" si="3"/>
        <v>0.5219178082191781</v>
      </c>
      <c r="K5" s="9">
        <f t="shared" si="4"/>
        <v>100.38191780821917</v>
      </c>
      <c r="L5" s="9">
        <f>-1*K5</f>
        <v>-100.38191780821917</v>
      </c>
      <c r="M5" s="3">
        <v>100</v>
      </c>
      <c r="N5" s="10">
        <f>RATE(H5,I5,L5,M5)</f>
        <v>7.1030036000867373E-3</v>
      </c>
      <c r="O5" s="9">
        <f>(LN(K5/M5))/(2/12)</f>
        <v>2.2871421225308108E-2</v>
      </c>
      <c r="P5" s="13"/>
      <c r="Q5" s="9">
        <f t="shared" si="0"/>
        <v>-7.4813735141207648E-4</v>
      </c>
      <c r="R5" s="9" t="s">
        <v>74</v>
      </c>
      <c r="S5" s="9">
        <f t="shared" si="1"/>
        <v>2.0627009171071881E-2</v>
      </c>
      <c r="T5" s="21" t="s">
        <v>76</v>
      </c>
      <c r="U5" s="9">
        <f t="shared" si="2"/>
        <v>1.9878871819659801E-2</v>
      </c>
      <c r="V5" s="9">
        <v>1.7210105502947638E-2</v>
      </c>
      <c r="X5" s="9">
        <f t="shared" si="5"/>
        <v>1.532677228666568E-2</v>
      </c>
      <c r="Y5" s="9">
        <f t="shared" si="6"/>
        <v>1.5466085919312311E-2</v>
      </c>
      <c r="Z5" s="9">
        <f t="shared" si="7"/>
        <v>1.5609630121101947E-2</v>
      </c>
      <c r="AA5" s="9">
        <f t="shared" si="8"/>
        <v>1.6051237177823641E-2</v>
      </c>
      <c r="AB5" s="9">
        <f t="shared" si="9"/>
        <v>1.5605418667271165E-2</v>
      </c>
      <c r="AC5" s="9">
        <f t="shared" si="10"/>
        <v>1.5751088587245388E-2</v>
      </c>
      <c r="AD5" s="9">
        <f t="shared" si="11"/>
        <v>1.6292840329236835E-2</v>
      </c>
      <c r="AE5" s="9">
        <f t="shared" si="12"/>
        <v>1.5896779400890404E-2</v>
      </c>
      <c r="AF5" s="9">
        <f t="shared" si="13"/>
        <v>1.6636725623366821E-2</v>
      </c>
      <c r="AG5" s="9">
        <f t="shared" si="14"/>
        <v>1.7377210798641407E-2</v>
      </c>
    </row>
    <row r="6" spans="1:33" x14ac:dyDescent="0.2">
      <c r="A6" s="19" t="s">
        <v>62</v>
      </c>
      <c r="B6" s="1" t="s">
        <v>5</v>
      </c>
      <c r="C6" s="1" t="s">
        <v>1</v>
      </c>
      <c r="D6" s="1">
        <v>99.86</v>
      </c>
      <c r="E6" s="3">
        <v>1.5</v>
      </c>
      <c r="F6" s="12">
        <v>43891</v>
      </c>
      <c r="G6" s="4">
        <v>128</v>
      </c>
      <c r="H6" s="3">
        <v>10</v>
      </c>
      <c r="I6" s="3">
        <v>0.75</v>
      </c>
      <c r="J6" s="26">
        <f t="shared" si="3"/>
        <v>0.52602739726027403</v>
      </c>
      <c r="K6" s="9">
        <f t="shared" si="4"/>
        <v>100.38602739726028</v>
      </c>
      <c r="L6" s="9">
        <f>-1*K6</f>
        <v>-100.38602739726028</v>
      </c>
      <c r="M6" s="3">
        <v>100</v>
      </c>
      <c r="N6" s="10">
        <f>RATE(H6,I6,L6,M6)</f>
        <v>7.0987410012203749E-3</v>
      </c>
      <c r="O6" s="9">
        <f>(LN(K6/M6))/(2/12)</f>
        <v>2.3117053407526067E-2</v>
      </c>
      <c r="Q6" s="9">
        <f t="shared" si="0"/>
        <v>-8.1950787996400555E-4</v>
      </c>
      <c r="S6" s="9">
        <f t="shared" si="1"/>
        <v>2.0658529767634048E-2</v>
      </c>
      <c r="U6" s="9">
        <f t="shared" si="2"/>
        <v>1.9839021887670043E-2</v>
      </c>
      <c r="V6" s="9">
        <v>1.7253588278575434E-2</v>
      </c>
      <c r="X6" s="9">
        <f t="shared" si="5"/>
        <v>1.5329469863059497E-2</v>
      </c>
      <c r="Y6" s="9">
        <f t="shared" si="6"/>
        <v>1.5465793886075607E-2</v>
      </c>
      <c r="Z6" s="9">
        <f t="shared" si="7"/>
        <v>1.5197699079198657E-2</v>
      </c>
      <c r="AA6" s="9">
        <f t="shared" si="8"/>
        <v>1.5900399546926236E-2</v>
      </c>
      <c r="AB6" s="9">
        <f t="shared" si="9"/>
        <v>1.5602136212745421E-2</v>
      </c>
      <c r="AC6" s="9">
        <f t="shared" si="10"/>
        <v>1.5131820100426019E-2</v>
      </c>
      <c r="AD6" s="9">
        <f t="shared" si="11"/>
        <v>1.6090780774711488E-2</v>
      </c>
      <c r="AE6" s="9">
        <f t="shared" si="12"/>
        <v>1.4661721787220694E-2</v>
      </c>
      <c r="AF6" s="9">
        <f t="shared" si="13"/>
        <v>1.6335191213136868E-2</v>
      </c>
      <c r="AG6" s="9">
        <f t="shared" si="14"/>
        <v>1.8011420672135126E-2</v>
      </c>
    </row>
    <row r="7" spans="1:33" ht="18" customHeight="1" x14ac:dyDescent="0.2">
      <c r="A7" s="19" t="s">
        <v>62</v>
      </c>
      <c r="B7" s="1" t="s">
        <v>6</v>
      </c>
      <c r="C7" s="1" t="s">
        <v>1</v>
      </c>
      <c r="D7" s="1">
        <v>99.86</v>
      </c>
      <c r="E7" s="3">
        <v>1.5</v>
      </c>
      <c r="F7" s="12">
        <v>43891</v>
      </c>
      <c r="G7" s="4">
        <v>129</v>
      </c>
      <c r="H7" s="3">
        <v>10</v>
      </c>
      <c r="I7" s="3">
        <v>0.75</v>
      </c>
      <c r="J7" s="26">
        <f t="shared" si="3"/>
        <v>0.53013698630136985</v>
      </c>
      <c r="K7" s="9">
        <f t="shared" si="4"/>
        <v>100.39013698630137</v>
      </c>
      <c r="L7" s="9">
        <f>-1*K7</f>
        <v>-100.39013698630137</v>
      </c>
      <c r="M7" s="3">
        <v>100</v>
      </c>
      <c r="N7" s="10">
        <f>RATE(H7,I7,L7,M7)</f>
        <v>7.0944785985836553E-3</v>
      </c>
      <c r="O7" s="9">
        <f>(LN(K7/M7))/(2/12)</f>
        <v>2.3362675534292863E-2</v>
      </c>
      <c r="Q7" s="9">
        <f t="shared" si="0"/>
        <v>-8.6566418158934169E-4</v>
      </c>
      <c r="S7" s="9">
        <f t="shared" si="1"/>
        <v>2.0765682989524838E-2</v>
      </c>
      <c r="T7" s="21"/>
      <c r="U7" s="9">
        <f t="shared" si="2"/>
        <v>1.9900018807935495E-2</v>
      </c>
      <c r="V7" s="9">
        <v>1.7231176301376879E-2</v>
      </c>
      <c r="X7" s="9">
        <f t="shared" si="5"/>
        <v>1.5711200898736566E-2</v>
      </c>
      <c r="Y7" s="9">
        <f t="shared" si="6"/>
        <v>1.5874700023372768E-2</v>
      </c>
      <c r="Z7" s="9">
        <f t="shared" si="7"/>
        <v>1.6038386095342361E-2</v>
      </c>
      <c r="AA7" s="9">
        <f t="shared" si="8"/>
        <v>1.6446389355634805E-2</v>
      </c>
      <c r="AB7" s="9">
        <f t="shared" si="9"/>
        <v>1.6038225466477929E-2</v>
      </c>
      <c r="AC7" s="9">
        <f t="shared" si="10"/>
        <v>1.6202018214379388E-2</v>
      </c>
      <c r="AD7" s="9">
        <f t="shared" si="11"/>
        <v>1.6691570409249179E-2</v>
      </c>
      <c r="AE7" s="9">
        <f t="shared" si="12"/>
        <v>1.6365837366862701E-2</v>
      </c>
      <c r="AF7" s="9">
        <f t="shared" si="13"/>
        <v>1.7018400409357648E-2</v>
      </c>
      <c r="AG7" s="9">
        <f t="shared" si="14"/>
        <v>1.767138243339339E-2</v>
      </c>
    </row>
    <row r="8" spans="1:33" x14ac:dyDescent="0.2">
      <c r="A8" s="19" t="s">
        <v>62</v>
      </c>
      <c r="B8" s="1" t="s">
        <v>7</v>
      </c>
      <c r="C8" s="1" t="s">
        <v>1</v>
      </c>
      <c r="D8" s="1">
        <v>99.86</v>
      </c>
      <c r="E8" s="3">
        <v>1.5</v>
      </c>
      <c r="F8" s="12">
        <v>43891</v>
      </c>
      <c r="G8" s="4">
        <v>130</v>
      </c>
      <c r="H8" s="3">
        <v>10</v>
      </c>
      <c r="I8" s="3">
        <v>0.75</v>
      </c>
      <c r="J8" s="26">
        <f t="shared" si="3"/>
        <v>0.53424657534246567</v>
      </c>
      <c r="K8" s="9">
        <f t="shared" si="4"/>
        <v>100.39424657534246</v>
      </c>
      <c r="L8" s="9">
        <f>-1*K8</f>
        <v>-100.39424657534246</v>
      </c>
      <c r="M8" s="3">
        <v>100</v>
      </c>
      <c r="N8" s="10">
        <f>RATE(H8,I8,L8,M8)</f>
        <v>7.0902163921593769E-3</v>
      </c>
      <c r="O8" s="9">
        <f>(LN(K8/M8))/(2/12)</f>
        <v>2.3608287606433069E-2</v>
      </c>
      <c r="Q8" s="9">
        <f t="shared" si="0"/>
        <v>-9.1181869528408205E-4</v>
      </c>
      <c r="S8" s="9">
        <f t="shared" si="1"/>
        <v>2.0872831520580823E-2</v>
      </c>
      <c r="U8" s="9">
        <f t="shared" si="2"/>
        <v>1.9961012825296741E-2</v>
      </c>
      <c r="V8" s="9">
        <v>1.7441021731551883E-2</v>
      </c>
      <c r="X8" s="9">
        <f t="shared" si="5"/>
        <v>1.5419867397514997E-2</v>
      </c>
      <c r="Y8" s="9">
        <f t="shared" si="6"/>
        <v>1.5890735137367384E-2</v>
      </c>
      <c r="Z8" s="9">
        <f t="shared" si="7"/>
        <v>1.5770207768244671E-2</v>
      </c>
      <c r="AA8" s="9">
        <f t="shared" si="8"/>
        <v>1.6433432869712661E-2</v>
      </c>
      <c r="AB8" s="9">
        <f t="shared" si="9"/>
        <v>1.6361821226727802E-2</v>
      </c>
      <c r="AC8" s="9">
        <f t="shared" si="10"/>
        <v>1.5945423278943105E-2</v>
      </c>
      <c r="AD8" s="9">
        <f t="shared" si="11"/>
        <v>1.677151280269884E-2</v>
      </c>
      <c r="AE8" s="9">
        <f t="shared" si="12"/>
        <v>1.5529195927148187E-2</v>
      </c>
      <c r="AF8" s="9">
        <f t="shared" si="13"/>
        <v>1.6976420515941726E-2</v>
      </c>
      <c r="AG8" s="9">
        <f t="shared" si="14"/>
        <v>1.8425707535848712E-2</v>
      </c>
    </row>
    <row r="9" spans="1:33" x14ac:dyDescent="0.2">
      <c r="A9" s="19" t="s">
        <v>62</v>
      </c>
      <c r="B9" s="1" t="s">
        <v>8</v>
      </c>
      <c r="C9" s="1" t="s">
        <v>1</v>
      </c>
      <c r="D9" s="1">
        <v>99.86</v>
      </c>
      <c r="E9" s="3">
        <v>1.5</v>
      </c>
      <c r="F9" s="12">
        <v>43891</v>
      </c>
      <c r="G9" s="4">
        <v>133</v>
      </c>
      <c r="H9" s="3">
        <v>10</v>
      </c>
      <c r="I9" s="3">
        <v>0.75</v>
      </c>
      <c r="J9" s="26">
        <f t="shared" si="3"/>
        <v>0.54657534246575346</v>
      </c>
      <c r="K9" s="9">
        <f t="shared" si="4"/>
        <v>100.40657534246576</v>
      </c>
      <c r="L9" s="9">
        <f>-1*K9</f>
        <v>-100.40657534246576</v>
      </c>
      <c r="M9" s="3">
        <v>100</v>
      </c>
      <c r="N9" s="10">
        <f>RATE(H9,I9,L9,M9)</f>
        <v>7.0774309499893277E-3</v>
      </c>
      <c r="O9" s="9">
        <f>(LN(K9/M9))/(2/12)</f>
        <v>2.4345063503326443E-2</v>
      </c>
      <c r="Q9" s="9">
        <f t="shared" si="0"/>
        <v>-1.0250622293935356E-3</v>
      </c>
      <c r="S9" s="9">
        <f t="shared" si="1"/>
        <v>2.1269876815145836E-2</v>
      </c>
      <c r="U9" s="9">
        <f t="shared" si="2"/>
        <v>2.0244814585752301E-2</v>
      </c>
      <c r="V9" s="9">
        <v>1.7307841336596633E-2</v>
      </c>
      <c r="X9" s="9">
        <f t="shared" si="5"/>
        <v>1.59600602618577E-2</v>
      </c>
      <c r="Y9" s="9">
        <f t="shared" si="6"/>
        <v>1.6107933535839392E-2</v>
      </c>
      <c r="Z9" s="9">
        <f t="shared" si="7"/>
        <v>1.5672840190054327E-2</v>
      </c>
      <c r="AA9" s="9">
        <f t="shared" si="8"/>
        <v>1.6424042979670261E-2</v>
      </c>
      <c r="AB9" s="9">
        <f t="shared" si="9"/>
        <v>1.6255828332818245E-2</v>
      </c>
      <c r="AC9" s="9">
        <f t="shared" si="10"/>
        <v>1.5529260605370743E-2</v>
      </c>
      <c r="AD9" s="9">
        <f t="shared" si="11"/>
        <v>1.6578750969286737E-2</v>
      </c>
      <c r="AE9" s="9">
        <f t="shared" si="12"/>
        <v>1.4803212334390636E-2</v>
      </c>
      <c r="AF9" s="9">
        <f t="shared" si="13"/>
        <v>1.6740250764609499E-2</v>
      </c>
      <c r="AG9" s="9">
        <f t="shared" si="14"/>
        <v>1.8680986579537429E-2</v>
      </c>
    </row>
    <row r="10" spans="1:33" x14ac:dyDescent="0.2">
      <c r="A10" s="19" t="s">
        <v>62</v>
      </c>
      <c r="B10" s="1" t="s">
        <v>9</v>
      </c>
      <c r="C10" s="1" t="s">
        <v>1</v>
      </c>
      <c r="D10" s="1">
        <v>99.86</v>
      </c>
      <c r="E10" s="3">
        <v>1.5</v>
      </c>
      <c r="F10" s="12">
        <v>43891</v>
      </c>
      <c r="G10" s="4">
        <v>134</v>
      </c>
      <c r="H10" s="3">
        <v>10</v>
      </c>
      <c r="I10" s="3">
        <v>0.75</v>
      </c>
      <c r="J10" s="26">
        <f t="shared" si="3"/>
        <v>0.55068493150684927</v>
      </c>
      <c r="K10" s="9">
        <f t="shared" si="4"/>
        <v>100.41068493150685</v>
      </c>
      <c r="L10" s="9">
        <f>-1*K10</f>
        <v>-100.41068493150685</v>
      </c>
      <c r="M10" s="3">
        <v>100</v>
      </c>
      <c r="N10" s="10">
        <f>RATE(H10,I10,L10,M10)</f>
        <v>7.0731695282429475E-3</v>
      </c>
      <c r="O10" s="9">
        <f>(LN(K10/M10))/(2/12)</f>
        <v>2.4590635365190745E-2</v>
      </c>
      <c r="Q10" s="9">
        <f t="shared" si="0"/>
        <v>-1.0964188736040971E-3</v>
      </c>
      <c r="S10" s="9">
        <f t="shared" si="1"/>
        <v>2.1301378744378454E-2</v>
      </c>
      <c r="U10" s="9">
        <f t="shared" si="2"/>
        <v>2.0204959870774357E-2</v>
      </c>
      <c r="V10" s="9">
        <v>1.7235230583258297E-2</v>
      </c>
      <c r="X10" s="9">
        <f t="shared" si="5"/>
        <v>1.5829780858327203E-2</v>
      </c>
      <c r="Y10" s="9">
        <f t="shared" si="6"/>
        <v>1.5949454908531058E-2</v>
      </c>
      <c r="Z10" s="9">
        <f t="shared" si="7"/>
        <v>1.5926499996486099E-2</v>
      </c>
      <c r="AA10" s="9">
        <f t="shared" si="8"/>
        <v>1.6325397654396667E-2</v>
      </c>
      <c r="AB10" s="9">
        <f t="shared" si="9"/>
        <v>1.606914305743401E-2</v>
      </c>
      <c r="AC10" s="9">
        <f t="shared" si="10"/>
        <v>1.5974863018817675E-2</v>
      </c>
      <c r="AD10" s="9">
        <f t="shared" si="11"/>
        <v>1.6490656982425245E-2</v>
      </c>
      <c r="AE10" s="9">
        <f t="shared" si="12"/>
        <v>1.5880591728351767E-2</v>
      </c>
      <c r="AF10" s="9">
        <f t="shared" si="13"/>
        <v>1.6701479514415363E-2</v>
      </c>
      <c r="AG10" s="9">
        <f t="shared" si="14"/>
        <v>1.7523030623277647E-2</v>
      </c>
    </row>
    <row r="11" spans="1:33" x14ac:dyDescent="0.2">
      <c r="A11" s="19" t="s">
        <v>62</v>
      </c>
      <c r="B11" s="1" t="s">
        <v>10</v>
      </c>
      <c r="C11" s="1" t="s">
        <v>1</v>
      </c>
      <c r="D11" s="1">
        <v>99.86</v>
      </c>
      <c r="E11" s="3">
        <v>1.5</v>
      </c>
      <c r="F11" s="12">
        <v>43891</v>
      </c>
      <c r="G11" s="4">
        <v>135</v>
      </c>
      <c r="H11" s="3">
        <v>10</v>
      </c>
      <c r="I11" s="3">
        <v>0.75</v>
      </c>
      <c r="J11" s="26">
        <f t="shared" si="3"/>
        <v>0.5547945205479452</v>
      </c>
      <c r="K11" s="9">
        <f t="shared" si="4"/>
        <v>100.41479452054794</v>
      </c>
      <c r="L11" s="9">
        <f>-1*K11</f>
        <v>-100.41479452054794</v>
      </c>
      <c r="M11" s="3">
        <v>100</v>
      </c>
      <c r="N11" s="10">
        <f>RATE(H11,I11,L11,M11)</f>
        <v>7.0689083026231276E-3</v>
      </c>
      <c r="O11" s="9">
        <f>(LN(K11/M11))/(2/12)</f>
        <v>2.4836197176543177E-2</v>
      </c>
      <c r="Q11" s="9">
        <f t="shared" si="0"/>
        <v>-1.1929732822320959E-3</v>
      </c>
      <c r="S11" s="9">
        <f t="shared" si="1"/>
        <v>2.1257277329846891E-2</v>
      </c>
      <c r="U11" s="9">
        <f t="shared" si="2"/>
        <v>2.0064304047614792E-2</v>
      </c>
      <c r="V11" s="9">
        <v>1.6938292961856852E-2</v>
      </c>
      <c r="X11" s="9">
        <f t="shared" si="5"/>
        <v>1.5879403181709328E-2</v>
      </c>
      <c r="Y11" s="9">
        <f t="shared" si="6"/>
        <v>1.5844336466743103E-2</v>
      </c>
      <c r="Z11" s="9">
        <f t="shared" si="7"/>
        <v>1.5771526792115909E-2</v>
      </c>
      <c r="AA11" s="9">
        <f t="shared" si="8"/>
        <v>1.6116032823508819E-2</v>
      </c>
      <c r="AB11" s="9">
        <f>(((1+V33)^3)/(1+V22)^2)-1</f>
        <v>1.5809270962229949E-2</v>
      </c>
      <c r="AC11" s="9">
        <f t="shared" si="10"/>
        <v>1.5717592893174093E-2</v>
      </c>
      <c r="AD11" s="9">
        <f t="shared" si="11"/>
        <v>1.6194921618661651E-2</v>
      </c>
      <c r="AE11" s="9">
        <f t="shared" si="12"/>
        <v>1.5625923098179673E-2</v>
      </c>
      <c r="AF11" s="9">
        <f t="shared" si="13"/>
        <v>1.6387801847815853E-2</v>
      </c>
      <c r="AG11" s="9">
        <f t="shared" si="14"/>
        <v>1.7150252126019616E-2</v>
      </c>
    </row>
    <row r="12" spans="1:33" x14ac:dyDescent="0.2">
      <c r="F12" s="11"/>
      <c r="G12" s="4"/>
      <c r="I12" s="3"/>
      <c r="M12" s="3"/>
      <c r="S12" s="9" t="s">
        <v>33</v>
      </c>
      <c r="U12" s="9" t="s">
        <v>41</v>
      </c>
      <c r="V12" s="9" t="s">
        <v>43</v>
      </c>
    </row>
    <row r="13" spans="1:33" x14ac:dyDescent="0.2">
      <c r="A13" s="19" t="s">
        <v>63</v>
      </c>
      <c r="B13" s="1" t="s">
        <v>0</v>
      </c>
      <c r="C13" s="1" t="s">
        <v>11</v>
      </c>
      <c r="D13" s="1">
        <v>99.26</v>
      </c>
      <c r="E13" s="1">
        <v>0.75</v>
      </c>
      <c r="F13" s="12">
        <v>44075</v>
      </c>
      <c r="G13" s="4">
        <v>122</v>
      </c>
      <c r="H13" s="3">
        <v>10</v>
      </c>
      <c r="I13" s="3">
        <v>0.375</v>
      </c>
      <c r="J13" s="26">
        <f t="shared" si="3"/>
        <v>0.25068493150684934</v>
      </c>
      <c r="K13" s="9">
        <f t="shared" si="4"/>
        <v>99.510684931506859</v>
      </c>
      <c r="L13" s="9">
        <f>-1*K13</f>
        <v>-99.510684931506859</v>
      </c>
      <c r="M13" s="3">
        <v>100</v>
      </c>
      <c r="N13" s="10">
        <f>RATE(H13,I13,L13,M13)</f>
        <v>4.2508278232805709E-3</v>
      </c>
      <c r="O13" s="9">
        <f>(LN((K13-(0.38*EXP(-O2*(2/12))))/(100+I13))/(-8/12))</f>
        <v>1.8691081388535036E-2</v>
      </c>
      <c r="Q13" s="9">
        <f t="shared" ref="Q13:Q22" si="15">(O24-O13)/6</f>
        <v>-2.5699095877437447E-4</v>
      </c>
      <c r="S13" s="9">
        <f t="shared" ref="S13:S22" si="16">O13+3*Q13</f>
        <v>1.7920108512211912E-2</v>
      </c>
      <c r="U13" s="9">
        <f t="shared" ref="U13:U22" si="17">(2/6)*O13+(4/6)*O24</f>
        <v>1.7663117553437538E-2</v>
      </c>
      <c r="V13" s="9">
        <v>1.6666369300790265E-2</v>
      </c>
    </row>
    <row r="14" spans="1:33" x14ac:dyDescent="0.2">
      <c r="A14" s="19" t="s">
        <v>63</v>
      </c>
      <c r="B14" s="1" t="s">
        <v>2</v>
      </c>
      <c r="C14" s="1" t="s">
        <v>11</v>
      </c>
      <c r="D14" s="1">
        <v>99.28</v>
      </c>
      <c r="E14" s="1">
        <v>0.75</v>
      </c>
      <c r="F14" s="12">
        <v>44075</v>
      </c>
      <c r="G14" s="4">
        <v>123</v>
      </c>
      <c r="H14" s="3">
        <v>10</v>
      </c>
      <c r="I14" s="3">
        <v>0.375</v>
      </c>
      <c r="J14" s="26">
        <f t="shared" si="3"/>
        <v>0.25273972602739725</v>
      </c>
      <c r="K14" s="9">
        <f t="shared" si="4"/>
        <v>99.532739726027401</v>
      </c>
      <c r="L14" s="9">
        <f>-1*K14</f>
        <v>-99.532739726027401</v>
      </c>
      <c r="M14" s="3">
        <v>100</v>
      </c>
      <c r="N14" s="10">
        <f>RATE(H14,I14,L14,M14)</f>
        <v>4.22819521517118E-3</v>
      </c>
      <c r="O14" s="9">
        <f>(LN((K14-(0.38*EXP(-O3*(2/12))))/(100+I14))/(-8/12))</f>
        <v>1.8356594638098359E-2</v>
      </c>
      <c r="Q14" s="9">
        <f t="shared" si="15"/>
        <v>-2.6224930843666942E-4</v>
      </c>
      <c r="S14" s="9">
        <f t="shared" si="16"/>
        <v>1.7569846712788349E-2</v>
      </c>
      <c r="U14" s="9">
        <f t="shared" si="17"/>
        <v>1.7307597404351682E-2</v>
      </c>
      <c r="V14" s="9">
        <v>1.638616289131007E-2</v>
      </c>
    </row>
    <row r="15" spans="1:33" x14ac:dyDescent="0.2">
      <c r="A15" s="19" t="s">
        <v>63</v>
      </c>
      <c r="B15" s="1" t="s">
        <v>3</v>
      </c>
      <c r="C15" s="1" t="s">
        <v>11</v>
      </c>
      <c r="D15" s="1">
        <v>99.28</v>
      </c>
      <c r="E15" s="1">
        <v>0.75</v>
      </c>
      <c r="F15" s="12">
        <v>44075</v>
      </c>
      <c r="G15" s="4">
        <v>126</v>
      </c>
      <c r="H15" s="3">
        <v>10</v>
      </c>
      <c r="I15" s="3">
        <v>0.38</v>
      </c>
      <c r="J15" s="26">
        <f t="shared" si="3"/>
        <v>0.25890410958904109</v>
      </c>
      <c r="K15" s="9">
        <f t="shared" si="4"/>
        <v>99.538904109589041</v>
      </c>
      <c r="L15" s="9">
        <f>-1*K15</f>
        <v>-99.538904109589041</v>
      </c>
      <c r="M15" s="3">
        <v>100</v>
      </c>
      <c r="N15" s="10">
        <f>RATE(H15,I15,L15,M15)</f>
        <v>4.2719990707676221E-3</v>
      </c>
      <c r="O15" s="9">
        <f>(LN((K15-(0.38*EXP(-O4*(2/12))))/(100+I15))/(-8/12))</f>
        <v>1.8337357452498315E-2</v>
      </c>
      <c r="Q15" s="9">
        <f t="shared" si="15"/>
        <v>-2.9707291937804831E-4</v>
      </c>
      <c r="S15" s="9">
        <f t="shared" si="16"/>
        <v>1.744613869436417E-2</v>
      </c>
      <c r="U15" s="9">
        <f t="shared" si="17"/>
        <v>1.7149065774986122E-2</v>
      </c>
      <c r="V15" s="9">
        <v>1.6183778859533551E-2</v>
      </c>
    </row>
    <row r="16" spans="1:33" x14ac:dyDescent="0.2">
      <c r="A16" s="19" t="s">
        <v>63</v>
      </c>
      <c r="B16" s="1" t="s">
        <v>4</v>
      </c>
      <c r="C16" s="1" t="s">
        <v>11</v>
      </c>
      <c r="D16" s="1">
        <v>99.27</v>
      </c>
      <c r="E16" s="1">
        <v>0.75</v>
      </c>
      <c r="F16" s="12">
        <v>44075</v>
      </c>
      <c r="G16" s="4">
        <v>127</v>
      </c>
      <c r="H16" s="3">
        <v>10</v>
      </c>
      <c r="I16" s="3">
        <v>0.375</v>
      </c>
      <c r="J16" s="26">
        <f t="shared" si="3"/>
        <v>0.26095890410958905</v>
      </c>
      <c r="K16" s="9">
        <f t="shared" si="4"/>
        <v>99.530958904109582</v>
      </c>
      <c r="L16" s="9">
        <f>-1*K16</f>
        <v>-99.530958904109582</v>
      </c>
      <c r="M16" s="3">
        <v>100</v>
      </c>
      <c r="N16" s="10">
        <f>RATE(H16,I16,L16,M16)</f>
        <v>4.2300224857979348E-3</v>
      </c>
      <c r="O16" s="9">
        <f>(LN((K16-(0.38*EXP(-O5*(2/12))))/(100+I16))/(-8/12))</f>
        <v>1.8382597116835649E-2</v>
      </c>
      <c r="P16" s="13"/>
      <c r="Q16" s="9">
        <f t="shared" si="15"/>
        <v>-2.9312290347200304E-4</v>
      </c>
      <c r="R16" s="9" t="s">
        <v>74</v>
      </c>
      <c r="S16" s="9">
        <f t="shared" si="16"/>
        <v>1.750322840641964E-2</v>
      </c>
      <c r="T16" s="21" t="s">
        <v>76</v>
      </c>
      <c r="U16" s="9">
        <f t="shared" si="17"/>
        <v>1.7210105502947638E-2</v>
      </c>
      <c r="V16" s="9">
        <v>1.6268002624153597E-2</v>
      </c>
    </row>
    <row r="17" spans="1:22" x14ac:dyDescent="0.2">
      <c r="A17" s="19" t="s">
        <v>63</v>
      </c>
      <c r="B17" s="1" t="s">
        <v>5</v>
      </c>
      <c r="C17" s="1" t="s">
        <v>11</v>
      </c>
      <c r="D17" s="1">
        <v>99.28</v>
      </c>
      <c r="E17" s="1">
        <v>0.75</v>
      </c>
      <c r="F17" s="12">
        <v>44075</v>
      </c>
      <c r="G17" s="4">
        <v>128</v>
      </c>
      <c r="H17" s="3">
        <v>10</v>
      </c>
      <c r="I17" s="3">
        <v>0.375</v>
      </c>
      <c r="J17" s="26">
        <f t="shared" si="3"/>
        <v>0.26301369863013702</v>
      </c>
      <c r="K17" s="9">
        <f t="shared" si="4"/>
        <v>99.543013698630133</v>
      </c>
      <c r="L17" s="9">
        <f>-1*K17</f>
        <v>-99.543013698630133</v>
      </c>
      <c r="M17" s="3">
        <v>100</v>
      </c>
      <c r="N17" s="10">
        <f>RATE(H17,I17,L17,M17)</f>
        <v>4.2176539793280492E-3</v>
      </c>
      <c r="O17" s="9">
        <f>(LN((K17-(0.38*EXP(-O6*(2/12))))/(100+I17))/(-8/12))</f>
        <v>1.8200006127742033E-2</v>
      </c>
      <c r="Q17" s="9">
        <f t="shared" si="15"/>
        <v>-2.3660446229165021E-4</v>
      </c>
      <c r="S17" s="9">
        <f t="shared" si="16"/>
        <v>1.7490192740867085E-2</v>
      </c>
      <c r="T17" s="21"/>
      <c r="U17" s="9">
        <f t="shared" si="17"/>
        <v>1.7253588278575434E-2</v>
      </c>
      <c r="V17" s="9">
        <v>1.6291073710273701E-2</v>
      </c>
    </row>
    <row r="18" spans="1:22" x14ac:dyDescent="0.2">
      <c r="A18" s="19" t="s">
        <v>63</v>
      </c>
      <c r="B18" s="1" t="s">
        <v>6</v>
      </c>
      <c r="C18" s="1" t="s">
        <v>11</v>
      </c>
      <c r="D18" s="1">
        <v>99.28</v>
      </c>
      <c r="E18" s="1">
        <v>0.75</v>
      </c>
      <c r="F18" s="12">
        <v>44075</v>
      </c>
      <c r="G18" s="4">
        <v>129</v>
      </c>
      <c r="H18" s="3">
        <v>10</v>
      </c>
      <c r="I18" s="3">
        <v>0.375</v>
      </c>
      <c r="J18" s="26">
        <f t="shared" si="3"/>
        <v>0.26506849315068493</v>
      </c>
      <c r="K18" s="9">
        <f t="shared" si="4"/>
        <v>99.54506849315068</v>
      </c>
      <c r="L18" s="9">
        <f>-1*K18</f>
        <v>-99.54506849315068</v>
      </c>
      <c r="M18" s="3">
        <v>100</v>
      </c>
      <c r="N18" s="10">
        <f>RATE(H18,I18,L18,M18)</f>
        <v>4.2155458773885683E-3</v>
      </c>
      <c r="O18" s="9">
        <f>(LN((K18-(0.38*EXP(-O7*(2/12))))/(100+I18))/(-8/12))</f>
        <v>1.8168690444756812E-2</v>
      </c>
      <c r="P18" s="9">
        <v>8</v>
      </c>
      <c r="Q18" s="9">
        <f t="shared" si="15"/>
        <v>-2.3437853584498333E-4</v>
      </c>
      <c r="S18" s="9">
        <f t="shared" si="16"/>
        <v>1.7465554837221862E-2</v>
      </c>
      <c r="U18" s="9">
        <f t="shared" si="17"/>
        <v>1.7231176301376879E-2</v>
      </c>
      <c r="V18" s="9">
        <v>1.6470904489009869E-2</v>
      </c>
    </row>
    <row r="19" spans="1:22" x14ac:dyDescent="0.2">
      <c r="A19" s="19" t="s">
        <v>63</v>
      </c>
      <c r="B19" s="1" t="s">
        <v>7</v>
      </c>
      <c r="C19" s="1" t="s">
        <v>11</v>
      </c>
      <c r="D19" s="1">
        <v>99.28</v>
      </c>
      <c r="E19" s="1">
        <v>0.75</v>
      </c>
      <c r="F19" s="12">
        <v>44075</v>
      </c>
      <c r="G19" s="4">
        <v>130</v>
      </c>
      <c r="H19" s="3">
        <v>10</v>
      </c>
      <c r="I19" s="3">
        <v>0.375</v>
      </c>
      <c r="J19" s="26">
        <f t="shared" si="3"/>
        <v>0.26712328767123283</v>
      </c>
      <c r="K19" s="9">
        <f t="shared" si="4"/>
        <v>99.547123287671241</v>
      </c>
      <c r="L19" s="9">
        <f>-1*K19</f>
        <v>-99.547123287671241</v>
      </c>
      <c r="M19" s="3">
        <v>100</v>
      </c>
      <c r="N19" s="10">
        <f>RATE(H19,I19,L19,M19)</f>
        <v>4.2134378238538675E-3</v>
      </c>
      <c r="O19" s="9">
        <f>(LN((K19-(0.38*EXP(-O8*(2/12))))/(100+I19))/(-8/12))</f>
        <v>1.8137375434728577E-2</v>
      </c>
      <c r="Q19" s="9">
        <f t="shared" si="15"/>
        <v>-1.7408842579417298E-4</v>
      </c>
      <c r="S19" s="9">
        <f t="shared" si="16"/>
        <v>1.7615110157346056E-2</v>
      </c>
      <c r="U19" s="9">
        <f t="shared" si="17"/>
        <v>1.7441021731551883E-2</v>
      </c>
      <c r="V19" s="9">
        <v>1.6429942185611123E-2</v>
      </c>
    </row>
    <row r="20" spans="1:22" x14ac:dyDescent="0.2">
      <c r="A20" s="19" t="s">
        <v>63</v>
      </c>
      <c r="B20" s="1" t="s">
        <v>8</v>
      </c>
      <c r="C20" s="1" t="s">
        <v>11</v>
      </c>
      <c r="D20" s="1">
        <v>99.27</v>
      </c>
      <c r="E20" s="1">
        <v>0.75</v>
      </c>
      <c r="F20" s="12">
        <v>44075</v>
      </c>
      <c r="G20" s="4">
        <v>133</v>
      </c>
      <c r="H20" s="3">
        <v>10</v>
      </c>
      <c r="I20" s="3">
        <v>0.375</v>
      </c>
      <c r="J20" s="26">
        <f t="shared" si="3"/>
        <v>0.27328767123287673</v>
      </c>
      <c r="K20" s="9">
        <f t="shared" si="4"/>
        <v>99.543287671232875</v>
      </c>
      <c r="L20" s="9">
        <f>-1*K20</f>
        <v>-99.543287671232875</v>
      </c>
      <c r="M20" s="3">
        <v>100</v>
      </c>
      <c r="N20" s="10">
        <f>RATE(H20,I20,L20,M20)</f>
        <v>4.2173728962726521E-3</v>
      </c>
      <c r="O20" s="9">
        <f>(LN((K20-(0.38*EXP(-O9*(2/12))))/(100+I20))/(-8/12))</f>
        <v>1.8194690126965229E-2</v>
      </c>
      <c r="Q20" s="9">
        <f t="shared" si="15"/>
        <v>-2.2171219759214872E-4</v>
      </c>
      <c r="S20" s="9">
        <f t="shared" si="16"/>
        <v>1.7529553534188783E-2</v>
      </c>
      <c r="U20" s="9">
        <f t="shared" si="17"/>
        <v>1.7307841336596633E-2</v>
      </c>
      <c r="V20" s="9">
        <v>1.6633727450151667E-2</v>
      </c>
    </row>
    <row r="21" spans="1:22" x14ac:dyDescent="0.2">
      <c r="A21" s="19" t="s">
        <v>63</v>
      </c>
      <c r="B21" s="1" t="s">
        <v>9</v>
      </c>
      <c r="C21" s="1" t="s">
        <v>11</v>
      </c>
      <c r="D21" s="1">
        <v>99.28</v>
      </c>
      <c r="E21" s="1">
        <v>0.75</v>
      </c>
      <c r="F21" s="12">
        <v>44075</v>
      </c>
      <c r="G21" s="4">
        <v>134</v>
      </c>
      <c r="H21" s="3">
        <v>10</v>
      </c>
      <c r="I21" s="3">
        <v>0.375</v>
      </c>
      <c r="J21" s="26">
        <f t="shared" si="3"/>
        <v>0.27534246575342464</v>
      </c>
      <c r="K21" s="9">
        <f t="shared" si="4"/>
        <v>99.555342465753426</v>
      </c>
      <c r="L21" s="9">
        <f>-1*K21</f>
        <v>-99.555342465753426</v>
      </c>
      <c r="M21" s="3">
        <v>100</v>
      </c>
      <c r="N21" s="10">
        <f>RATE(H21,I21,L21,M21)</f>
        <v>4.2050060937204306E-3</v>
      </c>
      <c r="O21" s="9">
        <f>(LN((K21-(0.38*EXP(-O10*(2/12))))/(100+I21))/(-8/12))</f>
        <v>1.8012122123566163E-2</v>
      </c>
      <c r="Q21" s="9">
        <f t="shared" si="15"/>
        <v>-1.9422288507696625E-4</v>
      </c>
      <c r="S21" s="9">
        <f t="shared" si="16"/>
        <v>1.7429453468335264E-2</v>
      </c>
      <c r="U21" s="9">
        <f t="shared" si="17"/>
        <v>1.7235230583258297E-2</v>
      </c>
      <c r="V21" s="9">
        <v>1.6532262825317969E-2</v>
      </c>
    </row>
    <row r="22" spans="1:22" x14ac:dyDescent="0.2">
      <c r="A22" s="19" t="s">
        <v>63</v>
      </c>
      <c r="B22" s="1" t="s">
        <v>10</v>
      </c>
      <c r="C22" s="1" t="s">
        <v>11</v>
      </c>
      <c r="D22" s="3">
        <v>99.3</v>
      </c>
      <c r="E22" s="1">
        <v>0.75</v>
      </c>
      <c r="F22" s="12">
        <v>44075</v>
      </c>
      <c r="G22" s="4">
        <v>135</v>
      </c>
      <c r="H22" s="3">
        <v>10</v>
      </c>
      <c r="I22" s="3">
        <v>0.375</v>
      </c>
      <c r="J22" s="26">
        <f t="shared" si="3"/>
        <v>0.2773972602739726</v>
      </c>
      <c r="K22" s="9">
        <f t="shared" si="4"/>
        <v>99.577397260273969</v>
      </c>
      <c r="L22" s="9">
        <f>-1*K22</f>
        <v>-99.577397260273969</v>
      </c>
      <c r="M22" s="3">
        <v>100</v>
      </c>
      <c r="N22" s="10">
        <f>RATE(H22,I22,L22,M22)</f>
        <v>4.1823847772942862E-3</v>
      </c>
      <c r="O22" s="9">
        <f>(LN((K22-(0.38*EXP(-O11*(2/12))))/(100+I22))/(-8/12))</f>
        <v>1.7678357483150602E-2</v>
      </c>
      <c r="Q22" s="9">
        <f t="shared" si="15"/>
        <v>-1.8501613032343746E-4</v>
      </c>
      <c r="S22" s="9">
        <f t="shared" si="16"/>
        <v>1.7123309092180287E-2</v>
      </c>
      <c r="U22" s="9">
        <f t="shared" si="17"/>
        <v>1.6938292961856852E-2</v>
      </c>
      <c r="V22" s="9">
        <v>1.6408710178497807E-2</v>
      </c>
    </row>
    <row r="23" spans="1:22" x14ac:dyDescent="0.2">
      <c r="F23" s="11"/>
      <c r="G23" s="4"/>
      <c r="I23" s="3"/>
      <c r="M23" s="3"/>
      <c r="S23" s="9" t="s">
        <v>34</v>
      </c>
      <c r="U23" s="9" t="s">
        <v>40</v>
      </c>
      <c r="V23" s="9" t="s">
        <v>45</v>
      </c>
    </row>
    <row r="24" spans="1:22" x14ac:dyDescent="0.2">
      <c r="A24" s="19" t="s">
        <v>64</v>
      </c>
      <c r="B24" s="1" t="s">
        <v>0</v>
      </c>
      <c r="C24" s="1" t="s">
        <v>12</v>
      </c>
      <c r="D24" s="1">
        <v>98.89</v>
      </c>
      <c r="E24" s="1">
        <v>0.75</v>
      </c>
      <c r="F24" s="12">
        <v>44256</v>
      </c>
      <c r="G24" s="4">
        <v>122</v>
      </c>
      <c r="H24" s="3">
        <v>10</v>
      </c>
      <c r="I24" s="3">
        <v>0.375</v>
      </c>
      <c r="J24" s="26">
        <f t="shared" si="3"/>
        <v>0.25068493150684934</v>
      </c>
      <c r="K24" s="9">
        <f t="shared" si="4"/>
        <v>99.140684931506854</v>
      </c>
      <c r="L24" s="9">
        <f>-1*K24</f>
        <v>-99.140684931506854</v>
      </c>
      <c r="M24" s="3">
        <v>100</v>
      </c>
      <c r="N24" s="10">
        <f>RATE(H24,I24,L24,M24)</f>
        <v>4.6313556399652581E-3</v>
      </c>
      <c r="O24" s="9">
        <f>(LN((K24-((0.38*EXP(-O2*(2/12)))+(0.38*EXP(-O13*(8/12)))))/(100+I24))/(-14/12))</f>
        <v>1.7149135635888789E-2</v>
      </c>
      <c r="Q24" s="9">
        <f t="shared" ref="Q24:Q33" si="18">(O24-O35)/6</f>
        <v>-1.2769768491272792E-5</v>
      </c>
      <c r="S24" s="9">
        <f t="shared" ref="S24:S33" si="19">O24+3*Q24</f>
        <v>1.7110826330414969E-2</v>
      </c>
      <c r="U24" s="9">
        <f t="shared" ref="U24:U33" si="20">(2/6)*O24+(4/6)*O35</f>
        <v>1.7200214709853879E-2</v>
      </c>
      <c r="V24" s="9">
        <v>1.6551665839881904E-2</v>
      </c>
    </row>
    <row r="25" spans="1:22" x14ac:dyDescent="0.2">
      <c r="A25" s="19" t="s">
        <v>64</v>
      </c>
      <c r="B25" s="1" t="s">
        <v>2</v>
      </c>
      <c r="C25" s="1" t="s">
        <v>12</v>
      </c>
      <c r="D25" s="1">
        <v>98.93</v>
      </c>
      <c r="E25" s="1">
        <v>0.75</v>
      </c>
      <c r="F25" s="12">
        <v>44256</v>
      </c>
      <c r="G25" s="4">
        <v>123</v>
      </c>
      <c r="H25" s="3">
        <v>10</v>
      </c>
      <c r="I25" s="3">
        <v>0.375</v>
      </c>
      <c r="J25" s="26">
        <f t="shared" si="3"/>
        <v>0.25273972602739725</v>
      </c>
      <c r="K25" s="9">
        <f t="shared" si="4"/>
        <v>99.182739726027407</v>
      </c>
      <c r="L25" s="9">
        <f>-1*K25</f>
        <v>-99.182739726027407</v>
      </c>
      <c r="M25" s="3">
        <v>100</v>
      </c>
      <c r="N25" s="10">
        <f>RATE(H25,I25,L25,M25)</f>
        <v>4.5880247285607339E-3</v>
      </c>
      <c r="O25" s="9">
        <f>(LN((K25-((0.38*EXP(-O3*(2/12)))+(0.38*EXP(-O14*(8/12)))))/(100+I25))/(-14/12))</f>
        <v>1.6783098787478343E-2</v>
      </c>
      <c r="Q25" s="9">
        <f t="shared" si="18"/>
        <v>-3.0861493274496561E-5</v>
      </c>
      <c r="S25" s="9">
        <f t="shared" si="19"/>
        <v>1.6690514307654853E-2</v>
      </c>
      <c r="U25" s="9">
        <f t="shared" si="20"/>
        <v>1.6906544760576327E-2</v>
      </c>
      <c r="V25" s="9">
        <v>1.6200347860840583E-2</v>
      </c>
    </row>
    <row r="26" spans="1:22" x14ac:dyDescent="0.2">
      <c r="A26" s="19" t="s">
        <v>64</v>
      </c>
      <c r="B26" s="1" t="s">
        <v>3</v>
      </c>
      <c r="C26" s="1" t="s">
        <v>12</v>
      </c>
      <c r="D26" s="1">
        <v>98.95</v>
      </c>
      <c r="E26" s="1">
        <v>0.75</v>
      </c>
      <c r="F26" s="12">
        <v>44256</v>
      </c>
      <c r="G26" s="4">
        <v>126</v>
      </c>
      <c r="H26" s="3">
        <v>10</v>
      </c>
      <c r="I26" s="3">
        <v>0.375</v>
      </c>
      <c r="J26" s="26">
        <f t="shared" si="3"/>
        <v>0.25890410958904109</v>
      </c>
      <c r="K26" s="9">
        <f t="shared" si="4"/>
        <v>99.208904109589042</v>
      </c>
      <c r="L26" s="9">
        <f>-1*K26</f>
        <v>-99.208904109589042</v>
      </c>
      <c r="M26" s="3">
        <v>100</v>
      </c>
      <c r="N26" s="10">
        <f>RATE(H26,I26,L26,M26)</f>
        <v>4.5610767211445268E-3</v>
      </c>
      <c r="O26" s="9">
        <f>(LN((K26-((0.38*EXP(-O4*(2/12)))+(0.38*EXP(-O15*(8/12)))))/(100+I26))/(-14/12))</f>
        <v>1.6554919936230025E-2</v>
      </c>
      <c r="Q26" s="9">
        <f t="shared" si="18"/>
        <v>-2.1650261115737045E-5</v>
      </c>
      <c r="S26" s="9">
        <f t="shared" si="19"/>
        <v>1.6489969152882814E-2</v>
      </c>
      <c r="U26" s="9">
        <f t="shared" si="20"/>
        <v>1.6641520980692971E-2</v>
      </c>
      <c r="V26" s="9">
        <v>1.5963107634797358E-2</v>
      </c>
    </row>
    <row r="27" spans="1:22" x14ac:dyDescent="0.2">
      <c r="A27" s="19" t="s">
        <v>64</v>
      </c>
      <c r="B27" s="1" t="s">
        <v>4</v>
      </c>
      <c r="C27" s="1" t="s">
        <v>12</v>
      </c>
      <c r="D27" s="1">
        <v>98.94</v>
      </c>
      <c r="E27" s="1">
        <v>0.75</v>
      </c>
      <c r="F27" s="12">
        <v>44256</v>
      </c>
      <c r="G27" s="4">
        <v>127</v>
      </c>
      <c r="H27" s="3">
        <v>10</v>
      </c>
      <c r="I27" s="3">
        <v>0.375</v>
      </c>
      <c r="J27" s="26">
        <f t="shared" si="3"/>
        <v>0.26095890410958905</v>
      </c>
      <c r="K27" s="9">
        <f t="shared" si="4"/>
        <v>99.200958904109584</v>
      </c>
      <c r="L27" s="9">
        <f>-1*K27</f>
        <v>-99.200958904109584</v>
      </c>
      <c r="M27" s="3">
        <v>100</v>
      </c>
      <c r="N27" s="10">
        <f>RATE(H27,I27,L27,M27)</f>
        <v>4.5692590497591039E-3</v>
      </c>
      <c r="O27" s="9">
        <f>(LN((K27-((0.38*EXP(-O5*(2/12)))+(0.38*EXP(-O16*(8/12)))))/(100+I27))/(-14/12))</f>
        <v>1.6623859696003631E-2</v>
      </c>
      <c r="Q27" s="9">
        <f t="shared" si="18"/>
        <v>-3.8732067320399487E-5</v>
      </c>
      <c r="R27" s="9" t="s">
        <v>74</v>
      </c>
      <c r="S27" s="9">
        <f t="shared" si="19"/>
        <v>1.6507663494042431E-2</v>
      </c>
      <c r="T27" s="21" t="s">
        <v>76</v>
      </c>
      <c r="U27" s="9">
        <f t="shared" si="20"/>
        <v>1.6778787965285227E-2</v>
      </c>
      <c r="V27" s="9">
        <v>1.6047093288923179E-2</v>
      </c>
    </row>
    <row r="28" spans="1:22" x14ac:dyDescent="0.2">
      <c r="A28" s="19" t="s">
        <v>64</v>
      </c>
      <c r="B28" s="1" t="s">
        <v>5</v>
      </c>
      <c r="C28" s="1" t="s">
        <v>12</v>
      </c>
      <c r="D28" s="1">
        <v>98.92</v>
      </c>
      <c r="E28" s="1">
        <v>0.75</v>
      </c>
      <c r="F28" s="12">
        <v>44256</v>
      </c>
      <c r="G28" s="4">
        <v>128</v>
      </c>
      <c r="H28" s="3">
        <v>10</v>
      </c>
      <c r="I28" s="3">
        <v>0.375</v>
      </c>
      <c r="J28" s="26">
        <f t="shared" si="3"/>
        <v>0.26301369863013702</v>
      </c>
      <c r="K28" s="9">
        <f t="shared" si="4"/>
        <v>99.183013698630134</v>
      </c>
      <c r="L28" s="9">
        <f>-1*K28</f>
        <v>-99.183013698630134</v>
      </c>
      <c r="M28" s="3">
        <v>100</v>
      </c>
      <c r="N28" s="10">
        <f>RATE(H28,I28,L28,M28)</f>
        <v>4.5877425095047246E-3</v>
      </c>
      <c r="O28" s="9">
        <f>(LN((K28-((0.38*EXP(-O6*(2/12)))+(0.38*EXP(-O17*(8/12)))))/(100+I28))/(-14/12))</f>
        <v>1.6780379353992132E-2</v>
      </c>
      <c r="Q28" s="9">
        <f t="shared" si="18"/>
        <v>-1.0501250267886999E-5</v>
      </c>
      <c r="S28" s="9">
        <f t="shared" si="19"/>
        <v>1.6748875603188471E-2</v>
      </c>
      <c r="T28" s="21"/>
      <c r="U28" s="9">
        <f t="shared" si="20"/>
        <v>1.6822384355063679E-2</v>
      </c>
      <c r="V28" s="9">
        <v>1.6061375966377953E-2</v>
      </c>
    </row>
    <row r="29" spans="1:22" x14ac:dyDescent="0.2">
      <c r="A29" s="19" t="s">
        <v>64</v>
      </c>
      <c r="B29" s="1" t="s">
        <v>6</v>
      </c>
      <c r="C29" s="1" t="s">
        <v>12</v>
      </c>
      <c r="D29" s="1">
        <v>98.92</v>
      </c>
      <c r="E29" s="1">
        <v>0.75</v>
      </c>
      <c r="F29" s="12">
        <v>44256</v>
      </c>
      <c r="G29" s="4">
        <v>129</v>
      </c>
      <c r="H29" s="3">
        <v>10</v>
      </c>
      <c r="I29" s="3">
        <v>0.375</v>
      </c>
      <c r="J29" s="26">
        <f t="shared" si="3"/>
        <v>0.26506849315068493</v>
      </c>
      <c r="K29" s="9">
        <f t="shared" si="4"/>
        <v>99.185068493150681</v>
      </c>
      <c r="L29" s="9">
        <f>-1*K29</f>
        <v>-99.185068493150681</v>
      </c>
      <c r="M29" s="3">
        <v>100</v>
      </c>
      <c r="N29" s="10">
        <f>RATE(H29,I29,L29,M29)</f>
        <v>4.5856258942264822E-3</v>
      </c>
      <c r="O29" s="9">
        <f>(LN((K29-((0.38*EXP(-O7*(2/12)))+(0.38*EXP(-O18*(8/12)))))/(100+I29))/(-14/12))</f>
        <v>1.6762419229686912E-2</v>
      </c>
      <c r="P29" s="9">
        <v>14</v>
      </c>
      <c r="Q29" s="9">
        <f t="shared" si="18"/>
        <v>-4.2132289584241707E-5</v>
      </c>
      <c r="S29" s="9">
        <f t="shared" si="19"/>
        <v>1.6636022360934186E-2</v>
      </c>
      <c r="U29" s="9">
        <f t="shared" si="20"/>
        <v>1.6930948388023878E-2</v>
      </c>
      <c r="V29" s="9">
        <v>1.6326657679151146E-2</v>
      </c>
    </row>
    <row r="30" spans="1:22" x14ac:dyDescent="0.2">
      <c r="A30" s="19" t="s">
        <v>64</v>
      </c>
      <c r="B30" s="1" t="s">
        <v>7</v>
      </c>
      <c r="C30" s="1" t="s">
        <v>12</v>
      </c>
      <c r="D30" s="1">
        <v>98.88</v>
      </c>
      <c r="E30" s="1">
        <v>0.75</v>
      </c>
      <c r="F30" s="12">
        <v>44256</v>
      </c>
      <c r="G30" s="4">
        <v>130</v>
      </c>
      <c r="H30" s="3">
        <v>10</v>
      </c>
      <c r="I30" s="3">
        <v>0.375</v>
      </c>
      <c r="J30" s="26">
        <f t="shared" si="3"/>
        <v>0.26712328767123283</v>
      </c>
      <c r="K30" s="9">
        <f t="shared" si="4"/>
        <v>99.147123287671235</v>
      </c>
      <c r="L30" s="9">
        <f>-1*K30</f>
        <v>-99.147123287671235</v>
      </c>
      <c r="M30" s="3">
        <v>100</v>
      </c>
      <c r="N30" s="10">
        <f>RATE(H30,I30,L30,M30)</f>
        <v>4.6247205919783497E-3</v>
      </c>
      <c r="O30" s="9">
        <f>(LN((K30-((0.38*EXP(-O8*(2/12)))+(0.38*EXP(-O19*(8/12)))))/(100+I30))/(-14/12))</f>
        <v>1.7092844879963539E-2</v>
      </c>
      <c r="Q30" s="9">
        <f t="shared" si="18"/>
        <v>1.5199680120253981E-5</v>
      </c>
      <c r="S30" s="9">
        <f t="shared" si="19"/>
        <v>1.7138443920324299E-2</v>
      </c>
      <c r="U30" s="9">
        <f t="shared" si="20"/>
        <v>1.7032046159482523E-2</v>
      </c>
      <c r="V30" s="9">
        <v>1.6407234692025048E-2</v>
      </c>
    </row>
    <row r="31" spans="1:22" x14ac:dyDescent="0.2">
      <c r="A31" s="19" t="s">
        <v>64</v>
      </c>
      <c r="B31" s="1" t="s">
        <v>8</v>
      </c>
      <c r="C31" s="1" t="s">
        <v>12</v>
      </c>
      <c r="D31" s="1">
        <v>98.9</v>
      </c>
      <c r="E31" s="1">
        <v>0.75</v>
      </c>
      <c r="F31" s="12">
        <v>44256</v>
      </c>
      <c r="G31" s="4">
        <v>133</v>
      </c>
      <c r="H31" s="3">
        <v>10</v>
      </c>
      <c r="I31" s="3">
        <v>0.375</v>
      </c>
      <c r="J31" s="26">
        <f t="shared" si="3"/>
        <v>0.27328767123287673</v>
      </c>
      <c r="K31" s="9">
        <f t="shared" si="4"/>
        <v>99.173287671232885</v>
      </c>
      <c r="L31" s="9">
        <f>-1*K31</f>
        <v>-99.173287671232885</v>
      </c>
      <c r="M31" s="3">
        <v>100</v>
      </c>
      <c r="N31" s="10">
        <f>RATE(H31,I31,L31,M31)</f>
        <v>4.5977618170839826E-3</v>
      </c>
      <c r="O31" s="9">
        <f>(LN((K31-((0.38*EXP(-O9*(2/12)))+(0.38*EXP(-O20*(8/12)))))/(100+I31))/(-14/12))</f>
        <v>1.6864416941412337E-2</v>
      </c>
      <c r="Q31" s="9">
        <f t="shared" si="18"/>
        <v>-6.7848211143190881E-5</v>
      </c>
      <c r="S31" s="9">
        <f t="shared" si="19"/>
        <v>1.6660872307982764E-2</v>
      </c>
      <c r="U31" s="9">
        <f t="shared" si="20"/>
        <v>1.7135809785985098E-2</v>
      </c>
      <c r="V31" s="9">
        <v>1.6507745466573798E-2</v>
      </c>
    </row>
    <row r="32" spans="1:22" x14ac:dyDescent="0.2">
      <c r="A32" s="19" t="s">
        <v>64</v>
      </c>
      <c r="B32" s="1" t="s">
        <v>9</v>
      </c>
      <c r="C32" s="1" t="s">
        <v>12</v>
      </c>
      <c r="D32" s="1">
        <v>98.9</v>
      </c>
      <c r="E32" s="1">
        <v>0.75</v>
      </c>
      <c r="F32" s="12">
        <v>44256</v>
      </c>
      <c r="G32" s="4">
        <v>134</v>
      </c>
      <c r="H32" s="3">
        <v>10</v>
      </c>
      <c r="I32" s="3">
        <v>0.375</v>
      </c>
      <c r="J32" s="26">
        <f t="shared" si="3"/>
        <v>0.27534246575342464</v>
      </c>
      <c r="K32" s="9">
        <f t="shared" si="4"/>
        <v>99.175342465753431</v>
      </c>
      <c r="L32" s="9">
        <f>-1*K32</f>
        <v>-99.175342465753431</v>
      </c>
      <c r="M32" s="3">
        <v>100</v>
      </c>
      <c r="N32" s="10">
        <f>RATE(H32,I32,L32,M32)</f>
        <v>4.5956449708939922E-3</v>
      </c>
      <c r="O32" s="9">
        <f>(LN((K32-((0.38*EXP(-O10*(2/12)))+(0.38*EXP(-O21*(8/12)))))/(100+I32))/(-14/12))</f>
        <v>1.6846784813104365E-2</v>
      </c>
      <c r="Q32" s="9">
        <f t="shared" si="18"/>
        <v>-3.7963443773089113E-5</v>
      </c>
      <c r="S32" s="9">
        <f t="shared" si="19"/>
        <v>1.6732894481785096E-2</v>
      </c>
      <c r="U32" s="9">
        <f t="shared" si="20"/>
        <v>1.699863858819672E-2</v>
      </c>
      <c r="V32" s="9">
        <v>1.6377866119893641E-2</v>
      </c>
    </row>
    <row r="33" spans="1:22" x14ac:dyDescent="0.2">
      <c r="A33" s="19" t="s">
        <v>64</v>
      </c>
      <c r="B33" s="1" t="s">
        <v>10</v>
      </c>
      <c r="C33" s="1" t="s">
        <v>12</v>
      </c>
      <c r="D33" s="1">
        <v>98.93</v>
      </c>
      <c r="E33" s="1">
        <v>0.75</v>
      </c>
      <c r="F33" s="12">
        <v>44256</v>
      </c>
      <c r="G33" s="4">
        <v>135</v>
      </c>
      <c r="H33" s="3">
        <v>10</v>
      </c>
      <c r="I33" s="3">
        <v>0.375</v>
      </c>
      <c r="J33" s="26">
        <f t="shared" si="3"/>
        <v>0.2773972602739726</v>
      </c>
      <c r="K33" s="9">
        <f t="shared" si="4"/>
        <v>99.207397260273979</v>
      </c>
      <c r="L33" s="9">
        <f>-1*K33</f>
        <v>-99.207397260273979</v>
      </c>
      <c r="M33" s="3">
        <v>100</v>
      </c>
      <c r="N33" s="10">
        <f>RATE(H33,I33,L33,M33)</f>
        <v>4.5626284860728955E-3</v>
      </c>
      <c r="O33" s="9">
        <f>(LN((K33-((0.38*EXP(-O11*(2/12)))+(0.38*EXP(-O22*(8/12)))))/(100+I33))/(-14/12))</f>
        <v>1.6568260701209977E-2</v>
      </c>
      <c r="Q33" s="9">
        <f t="shared" si="18"/>
        <v>-7.222232649616428E-5</v>
      </c>
      <c r="S33" s="9">
        <f t="shared" si="19"/>
        <v>1.6351593721721486E-2</v>
      </c>
      <c r="U33" s="9">
        <f t="shared" si="20"/>
        <v>1.6857150007194635E-2</v>
      </c>
      <c r="V33" s="9">
        <v>1.6208857812815516E-2</v>
      </c>
    </row>
    <row r="34" spans="1:22" x14ac:dyDescent="0.2">
      <c r="F34" s="11"/>
      <c r="G34" s="4"/>
      <c r="I34" s="3"/>
      <c r="M34" s="3"/>
      <c r="S34" s="9" t="s">
        <v>35</v>
      </c>
      <c r="U34" s="9" t="s">
        <v>43</v>
      </c>
      <c r="V34" s="9" t="s">
        <v>47</v>
      </c>
    </row>
    <row r="35" spans="1:22" x14ac:dyDescent="0.2">
      <c r="A35" s="19" t="s">
        <v>65</v>
      </c>
      <c r="B35" s="1" t="s">
        <v>0</v>
      </c>
      <c r="C35" s="1" t="s">
        <v>13</v>
      </c>
      <c r="D35" s="1">
        <v>98.41</v>
      </c>
      <c r="E35" s="1">
        <v>0.75</v>
      </c>
      <c r="F35" s="12">
        <v>44440</v>
      </c>
      <c r="G35" s="4">
        <v>122</v>
      </c>
      <c r="H35" s="3">
        <v>10</v>
      </c>
      <c r="I35" s="3">
        <v>0.375</v>
      </c>
      <c r="J35" s="26">
        <f t="shared" si="3"/>
        <v>0.25068493150684934</v>
      </c>
      <c r="K35" s="9">
        <f t="shared" si="4"/>
        <v>98.66068493150685</v>
      </c>
      <c r="L35" s="9">
        <f>-1*K35</f>
        <v>-98.66068493150685</v>
      </c>
      <c r="M35" s="3">
        <v>100</v>
      </c>
      <c r="N35" s="10">
        <f>RATE(H35,I35,L35,M35)</f>
        <v>5.1273742332266364E-3</v>
      </c>
      <c r="O35" s="9">
        <f xml:space="preserve"> LN(((K35-(((0.38*EXP(-O2*(2/12)))+(0.38*EXP(-O13*(8/12)))+(0.38*EXP(-O24*(14/12))))))/(100+I24)))/(-20/12)</f>
        <v>1.7225754246836426E-2</v>
      </c>
      <c r="Q35" s="9">
        <f t="shared" ref="Q35:Q44" si="21">(O46-O35)/6</f>
        <v>-1.3984623651154028E-4</v>
      </c>
      <c r="S35" s="9">
        <f t="shared" ref="S35:S44" si="22">O35+3*Q35</f>
        <v>1.6806215537301807E-2</v>
      </c>
      <c r="U35" s="9">
        <f t="shared" ref="U35:U44" si="23">(2/6)*O35+(4/6)*O46</f>
        <v>1.6666369300790265E-2</v>
      </c>
      <c r="V35" s="9">
        <v>1.6870074266742585E-2</v>
      </c>
    </row>
    <row r="36" spans="1:22" x14ac:dyDescent="0.2">
      <c r="A36" s="19" t="s">
        <v>65</v>
      </c>
      <c r="B36" s="1" t="s">
        <v>2</v>
      </c>
      <c r="C36" s="1" t="s">
        <v>13</v>
      </c>
      <c r="D36" s="1">
        <v>98.45</v>
      </c>
      <c r="E36" s="1">
        <v>0.75</v>
      </c>
      <c r="F36" s="12">
        <v>44440</v>
      </c>
      <c r="G36" s="4">
        <v>123</v>
      </c>
      <c r="H36" s="3">
        <v>10</v>
      </c>
      <c r="I36" s="3">
        <v>0.375</v>
      </c>
      <c r="J36" s="26">
        <f t="shared" si="3"/>
        <v>0.25273972602739725</v>
      </c>
      <c r="K36" s="9">
        <f t="shared" si="4"/>
        <v>98.702739726027403</v>
      </c>
      <c r="L36" s="9">
        <f>-1*K36</f>
        <v>-98.702739726027403</v>
      </c>
      <c r="M36" s="3">
        <v>100</v>
      </c>
      <c r="N36" s="10">
        <f>RATE(H36,I36,L36,M36)</f>
        <v>5.0838087934917814E-3</v>
      </c>
      <c r="O36" s="9">
        <f xml:space="preserve"> LN(((K36-(((0.38*EXP(-O3*(2/12)))+(0.38*EXP(-O14*(8/12)))+(0.38*EXP(-O25*(14/12))))))/(100+I25)))/(-20/12)</f>
        <v>1.6968267747125322E-2</v>
      </c>
      <c r="Q36" s="9">
        <f t="shared" si="21"/>
        <v>-1.4552621395381299E-4</v>
      </c>
      <c r="S36" s="9">
        <f t="shared" si="22"/>
        <v>1.6531689105263883E-2</v>
      </c>
      <c r="U36" s="9">
        <f t="shared" si="23"/>
        <v>1.638616289131007E-2</v>
      </c>
      <c r="V36" s="9">
        <v>1.6001237411696876E-2</v>
      </c>
    </row>
    <row r="37" spans="1:22" x14ac:dyDescent="0.2">
      <c r="A37" s="19" t="s">
        <v>65</v>
      </c>
      <c r="B37" s="1" t="s">
        <v>3</v>
      </c>
      <c r="C37" s="1" t="s">
        <v>13</v>
      </c>
      <c r="D37" s="1">
        <v>98.49</v>
      </c>
      <c r="E37" s="1">
        <v>0.75</v>
      </c>
      <c r="F37" s="12">
        <v>44440</v>
      </c>
      <c r="G37" s="4">
        <v>126</v>
      </c>
      <c r="H37" s="3">
        <v>10</v>
      </c>
      <c r="I37" s="3">
        <v>0.375</v>
      </c>
      <c r="J37" s="26">
        <f t="shared" si="3"/>
        <v>0.25890410958904109</v>
      </c>
      <c r="K37" s="9">
        <f t="shared" si="4"/>
        <v>98.748904109589034</v>
      </c>
      <c r="L37" s="9">
        <f>-1*K37</f>
        <v>-98.748904109589034</v>
      </c>
      <c r="M37" s="3">
        <v>100</v>
      </c>
      <c r="N37" s="10">
        <f>RATE(H37,I37,L37,M37)</f>
        <v>5.0360099132656473E-3</v>
      </c>
      <c r="O37" s="9">
        <f xml:space="preserve"> LN(((K37-(((0.38*EXP(-O4*(2/12)))+(0.38*EXP(-O15*(8/12)))+(0.38*EXP(-O26*(14/12))))))/(100+I26)))/(-20/12)</f>
        <v>1.6684821502924448E-2</v>
      </c>
      <c r="Q37" s="9">
        <f t="shared" si="21"/>
        <v>-1.2526066084772407E-4</v>
      </c>
      <c r="S37" s="9">
        <f t="shared" si="22"/>
        <v>1.6309039520381277E-2</v>
      </c>
      <c r="T37" s="21"/>
      <c r="U37" s="9">
        <f t="shared" si="23"/>
        <v>1.6183778859533551E-2</v>
      </c>
      <c r="V37" s="9">
        <v>1.5586544198492121E-2</v>
      </c>
    </row>
    <row r="38" spans="1:22" x14ac:dyDescent="0.2">
      <c r="A38" s="19" t="s">
        <v>65</v>
      </c>
      <c r="B38" s="1" t="s">
        <v>4</v>
      </c>
      <c r="C38" s="1" t="s">
        <v>13</v>
      </c>
      <c r="D38" s="1">
        <v>98.46</v>
      </c>
      <c r="E38" s="1">
        <v>0.75</v>
      </c>
      <c r="F38" s="12">
        <v>44440</v>
      </c>
      <c r="G38" s="4">
        <v>127</v>
      </c>
      <c r="H38" s="3">
        <v>10</v>
      </c>
      <c r="I38" s="3">
        <v>0.375</v>
      </c>
      <c r="J38" s="26">
        <f t="shared" si="3"/>
        <v>0.26095890410958905</v>
      </c>
      <c r="K38" s="9">
        <f t="shared" si="4"/>
        <v>98.72095890410958</v>
      </c>
      <c r="L38" s="9">
        <f>-1*K38</f>
        <v>-98.72095890410958</v>
      </c>
      <c r="M38" s="3">
        <v>100</v>
      </c>
      <c r="N38" s="10">
        <f>RATE(H38,I38,L38,M38)</f>
        <v>5.0649415768166534E-3</v>
      </c>
      <c r="O38" s="9">
        <f xml:space="preserve"> LN(((K38-(((0.38*EXP(-O5*(2/12)))+(0.38*EXP(-O16*(8/12)))+(0.38*EXP(-O27*(14/12))))))/(100+I27)))/(-20/12)</f>
        <v>1.6856252099926028E-2</v>
      </c>
      <c r="Q38" s="9">
        <f t="shared" si="21"/>
        <v>-1.4706236894310742E-4</v>
      </c>
      <c r="R38" s="9" t="s">
        <v>74</v>
      </c>
      <c r="S38" s="9">
        <f t="shared" si="22"/>
        <v>1.6415064993096706E-2</v>
      </c>
      <c r="T38" s="21" t="s">
        <v>76</v>
      </c>
      <c r="U38" s="9">
        <f t="shared" si="23"/>
        <v>1.6268002624153597E-2</v>
      </c>
      <c r="V38" s="9">
        <v>1.6009512731977087E-2</v>
      </c>
    </row>
    <row r="39" spans="1:22" x14ac:dyDescent="0.2">
      <c r="A39" s="19" t="s">
        <v>65</v>
      </c>
      <c r="B39" s="1" t="s">
        <v>5</v>
      </c>
      <c r="C39" s="1" t="s">
        <v>13</v>
      </c>
      <c r="D39" s="1">
        <v>98.46</v>
      </c>
      <c r="E39" s="1">
        <v>0.75</v>
      </c>
      <c r="F39" s="12">
        <v>44440</v>
      </c>
      <c r="G39" s="4">
        <v>128</v>
      </c>
      <c r="H39" s="3">
        <v>10</v>
      </c>
      <c r="I39" s="3">
        <v>0.375</v>
      </c>
      <c r="J39" s="26">
        <f t="shared" si="3"/>
        <v>0.26301369863013702</v>
      </c>
      <c r="K39" s="9">
        <f t="shared" si="4"/>
        <v>98.723013698630126</v>
      </c>
      <c r="L39" s="9">
        <f>-1*K39</f>
        <v>-98.723013698630126</v>
      </c>
      <c r="M39" s="3">
        <v>100</v>
      </c>
      <c r="N39" s="10">
        <f>RATE(H39,I39,L39,M39)</f>
        <v>5.0628139383081649E-3</v>
      </c>
      <c r="O39" s="9">
        <f xml:space="preserve"> LN(((K39-(((0.38*EXP(-O6*(2/12)))+(0.38*EXP(-O17*(8/12)))+(0.38*EXP(-O28*(14/12))))))/(100+I28)))/(-20/12)</f>
        <v>1.6843386855599454E-2</v>
      </c>
      <c r="P39" s="9">
        <v>20</v>
      </c>
      <c r="Q39" s="9">
        <f t="shared" si="21"/>
        <v>-1.3807828633143811E-4</v>
      </c>
      <c r="S39" s="9">
        <f t="shared" si="22"/>
        <v>1.6429151996605142E-2</v>
      </c>
      <c r="U39" s="9">
        <f t="shared" si="23"/>
        <v>1.6291073710273701E-2</v>
      </c>
      <c r="V39" s="9">
        <v>1.5711281520160339E-2</v>
      </c>
    </row>
    <row r="40" spans="1:22" x14ac:dyDescent="0.2">
      <c r="A40" s="19" t="s">
        <v>65</v>
      </c>
      <c r="B40" s="1" t="s">
        <v>6</v>
      </c>
      <c r="C40" s="1" t="s">
        <v>13</v>
      </c>
      <c r="D40" s="1">
        <v>98.43</v>
      </c>
      <c r="E40" s="1">
        <v>0.75</v>
      </c>
      <c r="F40" s="12">
        <v>44440</v>
      </c>
      <c r="G40" s="4">
        <v>129</v>
      </c>
      <c r="H40" s="3">
        <v>10</v>
      </c>
      <c r="I40" s="3">
        <v>0.375</v>
      </c>
      <c r="J40" s="26">
        <f t="shared" si="3"/>
        <v>0.26506849315068493</v>
      </c>
      <c r="K40" s="9">
        <f t="shared" si="4"/>
        <v>98.695068493150686</v>
      </c>
      <c r="L40" s="9">
        <f>-1*K40</f>
        <v>-98.695068493150686</v>
      </c>
      <c r="M40" s="3">
        <v>100</v>
      </c>
      <c r="N40" s="10">
        <f>RATE(H40,I40,L40,M40)</f>
        <v>5.0917540438148298E-3</v>
      </c>
      <c r="O40" s="9">
        <f xml:space="preserve"> LN(((K40-(((0.38*EXP(-O7*(2/12)))+(0.38*EXP(-O18*(8/12)))+(0.38*EXP(-O29*(14/12))))))/(100+I29)))/(-20/12)</f>
        <v>1.7015212967192363E-2</v>
      </c>
      <c r="Q40" s="9">
        <f t="shared" si="21"/>
        <v>-1.360771195456229E-4</v>
      </c>
      <c r="S40" s="9">
        <f t="shared" si="22"/>
        <v>1.6606981608555494E-2</v>
      </c>
      <c r="U40" s="9">
        <f t="shared" si="23"/>
        <v>1.6470904489009869E-2</v>
      </c>
      <c r="V40" s="9">
        <v>1.633645245948339E-2</v>
      </c>
    </row>
    <row r="41" spans="1:22" x14ac:dyDescent="0.2">
      <c r="A41" s="19" t="s">
        <v>65</v>
      </c>
      <c r="B41" s="1" t="s">
        <v>7</v>
      </c>
      <c r="C41" s="1" t="s">
        <v>13</v>
      </c>
      <c r="D41" s="1">
        <v>98.43</v>
      </c>
      <c r="E41" s="1">
        <v>0.75</v>
      </c>
      <c r="F41" s="12">
        <v>44440</v>
      </c>
      <c r="G41" s="4">
        <v>130</v>
      </c>
      <c r="H41" s="3">
        <v>10</v>
      </c>
      <c r="I41" s="3">
        <v>0.375</v>
      </c>
      <c r="J41" s="26">
        <f t="shared" si="3"/>
        <v>0.26712328767123283</v>
      </c>
      <c r="K41" s="9">
        <f t="shared" si="4"/>
        <v>98.697123287671246</v>
      </c>
      <c r="L41" s="9">
        <f>-1*K41</f>
        <v>-98.697123287671246</v>
      </c>
      <c r="M41" s="3">
        <v>100</v>
      </c>
      <c r="N41" s="10">
        <f>RATE(H41,I41,L41,M41)</f>
        <v>5.0896257844016603E-3</v>
      </c>
      <c r="O41" s="9">
        <f xml:space="preserve"> LN(((K41-(((0.38*EXP(-O8*(2/12)))+(0.38*EXP(-O19*(8/12)))+(0.38*EXP(-O30*(14/12))))))/(100+I30)))/(-20/12)</f>
        <v>1.7001646799242015E-2</v>
      </c>
      <c r="Q41" s="9">
        <f t="shared" si="21"/>
        <v>-1.4292615340772268E-4</v>
      </c>
      <c r="S41" s="9">
        <f t="shared" si="22"/>
        <v>1.6572868339018845E-2</v>
      </c>
      <c r="U41" s="9">
        <f t="shared" si="23"/>
        <v>1.6429942185611123E-2</v>
      </c>
      <c r="V41" s="9">
        <v>1.6187653854912745E-2</v>
      </c>
    </row>
    <row r="42" spans="1:22" x14ac:dyDescent="0.2">
      <c r="A42" s="19" t="s">
        <v>65</v>
      </c>
      <c r="B42" s="1" t="s">
        <v>8</v>
      </c>
      <c r="C42" s="1" t="s">
        <v>13</v>
      </c>
      <c r="D42" s="1">
        <v>98.38</v>
      </c>
      <c r="E42" s="1">
        <v>0.75</v>
      </c>
      <c r="F42" s="12">
        <v>44440</v>
      </c>
      <c r="G42" s="4">
        <v>133</v>
      </c>
      <c r="H42" s="3">
        <v>10</v>
      </c>
      <c r="I42" s="3">
        <v>0.375</v>
      </c>
      <c r="J42" s="26">
        <f t="shared" si="3"/>
        <v>0.27328767123287673</v>
      </c>
      <c r="K42" s="9">
        <f t="shared" si="4"/>
        <v>98.653287671232874</v>
      </c>
      <c r="L42" s="9">
        <f>-1*K42</f>
        <v>-98.653287671232874</v>
      </c>
      <c r="M42" s="3">
        <v>100</v>
      </c>
      <c r="N42" s="10">
        <f>RATE(H42,I42,L42,M42)</f>
        <v>5.135039346014861E-3</v>
      </c>
      <c r="O42" s="9">
        <f xml:space="preserve"> LN(((K42-(((0.38*EXP(-O9*(2/12)))+(0.38*EXP(-O20*(8/12)))+(0.38*EXP(-O31*(14/12))))))/(100+I31)))/(-20/12)</f>
        <v>1.7271506208271482E-2</v>
      </c>
      <c r="Q42" s="9">
        <f t="shared" si="21"/>
        <v>-1.5944468952995387E-4</v>
      </c>
      <c r="S42" s="9">
        <f t="shared" si="22"/>
        <v>1.6793172139681622E-2</v>
      </c>
      <c r="U42" s="9">
        <f t="shared" si="23"/>
        <v>1.6633727450151667E-2</v>
      </c>
      <c r="V42" s="9">
        <v>1.6081343960184322E-2</v>
      </c>
    </row>
    <row r="43" spans="1:22" x14ac:dyDescent="0.2">
      <c r="A43" s="19" t="s">
        <v>65</v>
      </c>
      <c r="B43" s="1" t="s">
        <v>9</v>
      </c>
      <c r="C43" s="1" t="s">
        <v>13</v>
      </c>
      <c r="D43" s="1">
        <v>98.41</v>
      </c>
      <c r="E43" s="1">
        <v>0.75</v>
      </c>
      <c r="F43" s="12">
        <v>44440</v>
      </c>
      <c r="G43" s="4">
        <v>134</v>
      </c>
      <c r="H43" s="3">
        <v>10</v>
      </c>
      <c r="I43" s="3">
        <v>0.375</v>
      </c>
      <c r="J43" s="26">
        <f t="shared" si="3"/>
        <v>0.27534246575342464</v>
      </c>
      <c r="K43" s="9">
        <f t="shared" si="4"/>
        <v>98.685342465753422</v>
      </c>
      <c r="L43" s="9">
        <f>-1*K43</f>
        <v>-98.685342465753422</v>
      </c>
      <c r="M43" s="3">
        <v>100</v>
      </c>
      <c r="N43" s="10">
        <f>RATE(H43,I43,L43,M43)</f>
        <v>5.101828473924072E-3</v>
      </c>
      <c r="O43" s="9">
        <f xml:space="preserve"> LN(((K43-(((0.38*EXP(-O10*(2/12)))+(0.38*EXP(-O21*(8/12)))+(0.38*EXP(-O32*(14/12))))))/(100+I32)))/(-20/12)</f>
        <v>1.70745654757429E-2</v>
      </c>
      <c r="Q43" s="9">
        <f t="shared" si="21"/>
        <v>-1.3557566260623209E-4</v>
      </c>
      <c r="S43" s="9">
        <f t="shared" si="22"/>
        <v>1.6667838487924205E-2</v>
      </c>
      <c r="U43" s="9">
        <f t="shared" si="23"/>
        <v>1.6532262825317969E-2</v>
      </c>
      <c r="V43" s="9">
        <v>1.6253524706389987E-2</v>
      </c>
    </row>
    <row r="44" spans="1:22" x14ac:dyDescent="0.2">
      <c r="A44" s="19" t="s">
        <v>65</v>
      </c>
      <c r="B44" s="1" t="s">
        <v>10</v>
      </c>
      <c r="C44" s="1" t="s">
        <v>13</v>
      </c>
      <c r="D44" s="1">
        <v>98.42</v>
      </c>
      <c r="E44" s="1">
        <v>0.75</v>
      </c>
      <c r="F44" s="12">
        <v>44440</v>
      </c>
      <c r="G44" s="4">
        <v>135</v>
      </c>
      <c r="H44" s="3">
        <v>10</v>
      </c>
      <c r="I44" s="3">
        <v>0.375</v>
      </c>
      <c r="J44" s="26">
        <f t="shared" si="3"/>
        <v>0.2773972602739726</v>
      </c>
      <c r="K44" s="9">
        <f t="shared" si="4"/>
        <v>98.697397260273974</v>
      </c>
      <c r="L44" s="9">
        <f>-1*K44</f>
        <v>-98.697397260273974</v>
      </c>
      <c r="M44" s="3">
        <v>100</v>
      </c>
      <c r="N44" s="10">
        <f>RATE(H44,I44,L44,M44)</f>
        <v>5.0893420202041796E-3</v>
      </c>
      <c r="O44" s="9">
        <f xml:space="preserve"> LN(((K44-(((0.38*EXP(-O11*(2/12)))+(0.38*EXP(-O22*(8/12)))+(0.38*EXP(-O33*(14/12))))))/(100+I33)))/(-20/12)</f>
        <v>1.7001594660186962E-2</v>
      </c>
      <c r="Q44" s="9">
        <f t="shared" si="21"/>
        <v>-1.4822112042228835E-4</v>
      </c>
      <c r="S44" s="9">
        <f t="shared" si="22"/>
        <v>1.6556931298920097E-2</v>
      </c>
      <c r="U44" s="9">
        <f t="shared" si="23"/>
        <v>1.6408710178497807E-2</v>
      </c>
      <c r="V44" s="9">
        <v>1.6063092774341321E-2</v>
      </c>
    </row>
    <row r="45" spans="1:22" x14ac:dyDescent="0.2">
      <c r="F45" s="11"/>
      <c r="G45" s="4"/>
      <c r="I45" s="3"/>
      <c r="M45" s="3"/>
      <c r="U45" s="9" t="s">
        <v>44</v>
      </c>
      <c r="V45" s="9" t="s">
        <v>32</v>
      </c>
    </row>
    <row r="46" spans="1:22" x14ac:dyDescent="0.2">
      <c r="A46" s="19" t="s">
        <v>66</v>
      </c>
      <c r="B46" s="1" t="s">
        <v>0</v>
      </c>
      <c r="C46" s="1" t="s">
        <v>14</v>
      </c>
      <c r="D46" s="1">
        <v>97.57</v>
      </c>
      <c r="E46" s="3">
        <v>0.5</v>
      </c>
      <c r="F46" s="12">
        <v>44621</v>
      </c>
      <c r="G46" s="4">
        <v>122</v>
      </c>
      <c r="H46" s="3">
        <v>10</v>
      </c>
      <c r="I46" s="3">
        <v>0.25</v>
      </c>
      <c r="J46" s="26">
        <f t="shared" si="3"/>
        <v>0.16712328767123288</v>
      </c>
      <c r="K46" s="9">
        <f t="shared" si="4"/>
        <v>97.737123287671224</v>
      </c>
      <c r="L46" s="9">
        <f>-1*K46</f>
        <v>-97.737123287671224</v>
      </c>
      <c r="M46" s="3">
        <v>100</v>
      </c>
      <c r="N46" s="10">
        <f>RATE(H46,I46,L46,M46)</f>
        <v>4.8233404079669759E-3</v>
      </c>
      <c r="O46" s="9">
        <f>LN(((((K46-(((0.25*EXP(-O2*(2/12)))+(0.25*EXP(-O13*(8/12)))+(0.25*EXP(-O24*(14/12)))+(0.25*EXP(-O35*(20/12)))))))/(100+I46))))/(-26/12)</f>
        <v>1.6386676827767184E-2</v>
      </c>
      <c r="U46" s="9">
        <f t="shared" ref="U46:U55" si="24">(8/9)*O57+(1/9)*O68</f>
        <v>1.6718583247048616E-2</v>
      </c>
      <c r="V46" s="9">
        <v>1.6940103108083183E-2</v>
      </c>
    </row>
    <row r="47" spans="1:22" x14ac:dyDescent="0.2">
      <c r="A47" s="19" t="s">
        <v>66</v>
      </c>
      <c r="B47" s="1" t="s">
        <v>2</v>
      </c>
      <c r="C47" s="1" t="s">
        <v>14</v>
      </c>
      <c r="D47" s="1">
        <v>97.63</v>
      </c>
      <c r="E47" s="3">
        <v>0.5</v>
      </c>
      <c r="F47" s="12">
        <v>44621</v>
      </c>
      <c r="G47" s="4">
        <v>123</v>
      </c>
      <c r="H47" s="3">
        <v>10</v>
      </c>
      <c r="I47" s="3">
        <v>0.25</v>
      </c>
      <c r="J47" s="26">
        <f t="shared" si="3"/>
        <v>0.16849315068493151</v>
      </c>
      <c r="K47" s="9">
        <f t="shared" si="4"/>
        <v>97.798493150684934</v>
      </c>
      <c r="L47" s="9">
        <f>-1*K47</f>
        <v>-97.798493150684934</v>
      </c>
      <c r="M47" s="3">
        <v>100</v>
      </c>
      <c r="N47" s="10">
        <f>RATE(H47,I47,L47,M47)</f>
        <v>4.759547263990682E-3</v>
      </c>
      <c r="O47" s="9">
        <f>LN(((((K47-(((0.25*EXP(-O3*(2/12)))+(0.25*EXP(-O14*(8/12)))+(0.25*EXP(-O25*(14/12)))+(0.25*EXP(-O36*(20/12)))))))/(100+I47))))/(-26/12)</f>
        <v>1.6095110463402444E-2</v>
      </c>
      <c r="U47" s="9">
        <f t="shared" si="24"/>
        <v>1.6428980210865241E-2</v>
      </c>
      <c r="V47" s="9">
        <v>1.6504349656370307E-2</v>
      </c>
    </row>
    <row r="48" spans="1:22" x14ac:dyDescent="0.2">
      <c r="A48" s="19" t="s">
        <v>66</v>
      </c>
      <c r="B48" s="1" t="s">
        <v>3</v>
      </c>
      <c r="C48" s="1" t="s">
        <v>14</v>
      </c>
      <c r="D48" s="1">
        <v>97.66</v>
      </c>
      <c r="E48" s="3">
        <v>0.5</v>
      </c>
      <c r="F48" s="12">
        <v>44621</v>
      </c>
      <c r="G48" s="4">
        <v>126</v>
      </c>
      <c r="H48" s="3">
        <v>10</v>
      </c>
      <c r="I48" s="3">
        <v>0.25</v>
      </c>
      <c r="J48" s="26">
        <f t="shared" si="3"/>
        <v>0.17260273972602741</v>
      </c>
      <c r="K48" s="9">
        <f t="shared" si="4"/>
        <v>97.832602739726028</v>
      </c>
      <c r="L48" s="9">
        <f>-1*K48</f>
        <v>-97.832602739726028</v>
      </c>
      <c r="M48" s="3">
        <v>100</v>
      </c>
      <c r="N48" s="10">
        <f>RATE(H48,I48,L48,M48)</f>
        <v>4.724109987233523E-3</v>
      </c>
      <c r="O48" s="9">
        <f>LN(((((K48-(((0.25*EXP(-O4*(2/12)))+(0.25*EXP(-O15*(8/12)))+(0.25*EXP(-O26*(14/12)))+(0.25*EXP(-O37*(20/12)))))))/(100+I48))))/(-26/12)</f>
        <v>1.5933257537838103E-2</v>
      </c>
      <c r="U48" s="9">
        <f t="shared" si="24"/>
        <v>1.6206913874044066E-2</v>
      </c>
      <c r="V48" s="9">
        <v>1.6019976592494319E-2</v>
      </c>
    </row>
    <row r="49" spans="1:22" x14ac:dyDescent="0.2">
      <c r="A49" s="19" t="s">
        <v>66</v>
      </c>
      <c r="B49" s="1" t="s">
        <v>4</v>
      </c>
      <c r="C49" s="1" t="s">
        <v>14</v>
      </c>
      <c r="D49" s="1">
        <v>97.65</v>
      </c>
      <c r="E49" s="3">
        <v>0.5</v>
      </c>
      <c r="F49" s="12">
        <v>44621</v>
      </c>
      <c r="G49" s="4">
        <v>127</v>
      </c>
      <c r="H49" s="3">
        <v>10</v>
      </c>
      <c r="I49" s="3">
        <v>0.25</v>
      </c>
      <c r="J49" s="26">
        <f t="shared" si="3"/>
        <v>0.17397260273972603</v>
      </c>
      <c r="K49" s="9">
        <f t="shared" si="4"/>
        <v>97.82397260273973</v>
      </c>
      <c r="L49" s="9">
        <f>-1*K49</f>
        <v>-97.82397260273973</v>
      </c>
      <c r="M49" s="3">
        <v>100</v>
      </c>
      <c r="N49" s="10">
        <f>RATE(H49,I49,L49,M49)</f>
        <v>4.733074750984145E-3</v>
      </c>
      <c r="O49" s="9">
        <f>LN(((((K49-(((0.25*EXP(-O5*(2/12)))+(0.25*EXP(-O16*(8/12)))+(0.25*EXP(-O27*(14/12)))+(0.25*EXP(-O38*(20/12)))))))/(100+I49))))/(-26/12)</f>
        <v>1.5973877886267383E-2</v>
      </c>
      <c r="U49" s="9">
        <f t="shared" si="24"/>
        <v>1.629899699538831E-2</v>
      </c>
      <c r="V49" s="9">
        <v>1.6282905174360058E-2</v>
      </c>
    </row>
    <row r="50" spans="1:22" x14ac:dyDescent="0.2">
      <c r="A50" s="19" t="s">
        <v>66</v>
      </c>
      <c r="B50" s="1" t="s">
        <v>5</v>
      </c>
      <c r="C50" s="1" t="s">
        <v>14</v>
      </c>
      <c r="D50" s="1">
        <v>97.64</v>
      </c>
      <c r="E50" s="3">
        <v>0.5</v>
      </c>
      <c r="F50" s="12">
        <v>44621</v>
      </c>
      <c r="G50" s="4">
        <v>128</v>
      </c>
      <c r="H50" s="3">
        <v>10</v>
      </c>
      <c r="I50" s="3">
        <v>0.25</v>
      </c>
      <c r="J50" s="26">
        <f t="shared" si="3"/>
        <v>0.17534246575342466</v>
      </c>
      <c r="K50" s="9">
        <f t="shared" si="4"/>
        <v>97.815342465753432</v>
      </c>
      <c r="L50" s="9">
        <f>-1*K50</f>
        <v>-97.815342465753432</v>
      </c>
      <c r="M50" s="3">
        <v>100</v>
      </c>
      <c r="N50" s="10">
        <f>RATE(H50,I50,L50,M50)</f>
        <v>4.7420403913607844E-3</v>
      </c>
      <c r="O50" s="9">
        <f>LN(((((K50-(((0.25*EXP(-O6*(2/12)))+(0.25*EXP(-O17*(8/12)))+(0.25*EXP(-O28*(14/12)))+(0.25*EXP(-O39*(20/12)))))))/(100+I50))))/(-26/12)</f>
        <v>1.6014917137610826E-2</v>
      </c>
      <c r="P50" s="9">
        <v>26</v>
      </c>
      <c r="T50" s="21" t="s">
        <v>76</v>
      </c>
      <c r="U50" s="9">
        <f t="shared" si="24"/>
        <v>1.6308197733677605E-2</v>
      </c>
      <c r="V50" s="9">
        <v>1.6170893211598709E-2</v>
      </c>
    </row>
    <row r="51" spans="1:22" x14ac:dyDescent="0.2">
      <c r="A51" s="19" t="s">
        <v>66</v>
      </c>
      <c r="B51" s="1" t="s">
        <v>6</v>
      </c>
      <c r="C51" s="1" t="s">
        <v>14</v>
      </c>
      <c r="D51" s="3">
        <v>97.6</v>
      </c>
      <c r="E51" s="3">
        <v>0.5</v>
      </c>
      <c r="F51" s="12">
        <v>44621</v>
      </c>
      <c r="G51" s="4">
        <v>129</v>
      </c>
      <c r="H51" s="3">
        <v>10</v>
      </c>
      <c r="I51" s="3">
        <v>0.25</v>
      </c>
      <c r="J51" s="26">
        <f t="shared" si="3"/>
        <v>0.17671232876712328</v>
      </c>
      <c r="K51" s="9">
        <f t="shared" si="4"/>
        <v>97.776712328767118</v>
      </c>
      <c r="L51" s="9">
        <f>-1*K51</f>
        <v>-97.776712328767118</v>
      </c>
      <c r="M51" s="3">
        <v>100</v>
      </c>
      <c r="N51" s="10">
        <f>RATE(H51,I51,L51,M51)</f>
        <v>4.7821830538897596E-3</v>
      </c>
      <c r="O51" s="9">
        <f>LN(((((K51-(((0.25*EXP(-O7*(2/12)))+(0.25*EXP(-O18*(8/12)))+(0.25*EXP(-O29*(14/12)))+(0.25*EXP(-O40*(20/12)))))))/(100+I51))))/(-26/12)</f>
        <v>1.6198750249918625E-2</v>
      </c>
      <c r="U51" s="9">
        <f t="shared" si="24"/>
        <v>1.6536120288443559E-2</v>
      </c>
      <c r="V51" s="9">
        <v>1.6603298293205421E-2</v>
      </c>
    </row>
    <row r="52" spans="1:22" x14ac:dyDescent="0.2">
      <c r="A52" s="19" t="s">
        <v>66</v>
      </c>
      <c r="B52" s="1" t="s">
        <v>7</v>
      </c>
      <c r="C52" s="1" t="s">
        <v>14</v>
      </c>
      <c r="D52" s="1">
        <v>97.61</v>
      </c>
      <c r="E52" s="3">
        <v>0.5</v>
      </c>
      <c r="F52" s="12">
        <v>44621</v>
      </c>
      <c r="G52" s="4">
        <v>130</v>
      </c>
      <c r="H52" s="3">
        <v>10</v>
      </c>
      <c r="I52" s="3">
        <v>0.25</v>
      </c>
      <c r="J52" s="26">
        <f t="shared" si="3"/>
        <v>0.17808219178082191</v>
      </c>
      <c r="K52" s="9">
        <f t="shared" si="4"/>
        <v>97.788082191780816</v>
      </c>
      <c r="L52" s="9">
        <f>-1*K52</f>
        <v>-97.788082191780816</v>
      </c>
      <c r="M52" s="3">
        <v>100</v>
      </c>
      <c r="N52" s="10">
        <f>RATE(H52,I52,L52,M52)</f>
        <v>4.7703661896717122E-3</v>
      </c>
      <c r="O52" s="9">
        <f>LN(((((K52-(((0.25*EXP(-O8*(2/12)))+(0.25*EXP(-O19*(8/12)))+(0.25*EXP(-O30*(14/12)))+(0.25*EXP(-O41*(20/12)))))))/(100+I52))))/(-26/12)</f>
        <v>1.6144089878795679E-2</v>
      </c>
      <c r="U52" s="9">
        <f t="shared" si="24"/>
        <v>1.6516121156748276E-2</v>
      </c>
      <c r="V52" s="9">
        <v>1.6634870783873455E-2</v>
      </c>
    </row>
    <row r="53" spans="1:22" x14ac:dyDescent="0.2">
      <c r="A53" s="19" t="s">
        <v>66</v>
      </c>
      <c r="B53" s="1" t="s">
        <v>8</v>
      </c>
      <c r="C53" s="1" t="s">
        <v>14</v>
      </c>
      <c r="D53" s="1">
        <v>97.57</v>
      </c>
      <c r="E53" s="3">
        <v>0.5</v>
      </c>
      <c r="F53" s="12">
        <v>44621</v>
      </c>
      <c r="G53" s="4">
        <v>133</v>
      </c>
      <c r="H53" s="3">
        <v>10</v>
      </c>
      <c r="I53" s="3">
        <v>0.25</v>
      </c>
      <c r="J53" s="26">
        <f t="shared" si="3"/>
        <v>0.18219178082191781</v>
      </c>
      <c r="K53" s="9">
        <f t="shared" si="4"/>
        <v>97.752191780821917</v>
      </c>
      <c r="L53" s="9">
        <f>-1*K53</f>
        <v>-97.752191780821917</v>
      </c>
      <c r="M53" s="3">
        <v>100</v>
      </c>
      <c r="N53" s="10">
        <f>RATE(H53,I53,L53,M53)</f>
        <v>4.8076728014035614E-3</v>
      </c>
      <c r="O53" s="9">
        <f>LN(((((K53-(((0.25*EXP(-O9*(2/12)))+(0.25*EXP(-O20*(8/12)))+(0.25*EXP(-O31*(14/12)))+(0.25*EXP(-O42*(20/12)))))))/(100+I53))))/(-26/12)</f>
        <v>1.6314838071091759E-2</v>
      </c>
      <c r="U53" s="9">
        <f t="shared" si="24"/>
        <v>1.6667509775351606E-2</v>
      </c>
      <c r="V53" s="9">
        <v>1.6600741204868395E-2</v>
      </c>
    </row>
    <row r="54" spans="1:22" x14ac:dyDescent="0.2">
      <c r="A54" s="19" t="s">
        <v>66</v>
      </c>
      <c r="B54" s="1" t="s">
        <v>9</v>
      </c>
      <c r="C54" s="1" t="s">
        <v>14</v>
      </c>
      <c r="D54" s="1">
        <v>97.58</v>
      </c>
      <c r="E54" s="3">
        <v>0.5</v>
      </c>
      <c r="F54" s="12">
        <v>44621</v>
      </c>
      <c r="G54" s="4">
        <v>134</v>
      </c>
      <c r="H54" s="3">
        <v>10</v>
      </c>
      <c r="I54" s="3">
        <v>0.25</v>
      </c>
      <c r="J54" s="26">
        <f t="shared" si="3"/>
        <v>0.18356164383561643</v>
      </c>
      <c r="K54" s="9">
        <f t="shared" si="4"/>
        <v>97.763561643835615</v>
      </c>
      <c r="L54" s="9">
        <f>-1*K54</f>
        <v>-97.763561643835615</v>
      </c>
      <c r="M54" s="3">
        <v>100</v>
      </c>
      <c r="N54" s="10">
        <f>RATE(H54,I54,L54,M54)</f>
        <v>4.7958526519258533E-3</v>
      </c>
      <c r="O54" s="9">
        <f>LN(((((K54-(((0.25*EXP(-O10*(2/12)))+(0.25*EXP(-O21*(8/12)))+(0.25*EXP(-O32*(14/12)))+(0.25*EXP(-O43*(20/12)))))))/(100+I54))))/(-26/12)</f>
        <v>1.6261111500105507E-2</v>
      </c>
      <c r="U54" s="9">
        <f t="shared" si="24"/>
        <v>1.6586145737935407E-2</v>
      </c>
      <c r="V54" s="9">
        <v>1.6507299115231293E-2</v>
      </c>
    </row>
    <row r="55" spans="1:22" x14ac:dyDescent="0.2">
      <c r="A55" s="19" t="s">
        <v>66</v>
      </c>
      <c r="B55" s="1" t="s">
        <v>10</v>
      </c>
      <c r="C55" s="1" t="s">
        <v>14</v>
      </c>
      <c r="D55" s="1">
        <v>97.61</v>
      </c>
      <c r="E55" s="3">
        <v>0.5</v>
      </c>
      <c r="F55" s="12">
        <v>44621</v>
      </c>
      <c r="G55" s="4">
        <v>135</v>
      </c>
      <c r="H55" s="3">
        <v>10</v>
      </c>
      <c r="I55" s="3">
        <v>0.25</v>
      </c>
      <c r="J55" s="26">
        <f t="shared" si="3"/>
        <v>0.18493150684931506</v>
      </c>
      <c r="K55" s="9">
        <f t="shared" si="4"/>
        <v>97.794931506849309</v>
      </c>
      <c r="L55" s="9">
        <f>-1*K55</f>
        <v>-97.794931506849309</v>
      </c>
      <c r="M55" s="3">
        <v>100</v>
      </c>
      <c r="N55" s="10">
        <f>RATE(H55,I55,L55,M55)</f>
        <v>4.7632483317499481E-3</v>
      </c>
      <c r="O55" s="9">
        <f>LN(((((K55-(((0.25*EXP(-O11*(2/12)))+(0.25*EXP(-O22*(8/12)))+(0.25*EXP(-O33*(14/12)))+(0.25*EXP(-O44*(20/12)))))))/(100+I55))))/(-26/12)</f>
        <v>1.6112267937653232E-2</v>
      </c>
      <c r="U55" s="9">
        <f t="shared" si="24"/>
        <v>1.6394084602661573E-2</v>
      </c>
      <c r="V55" s="9">
        <v>1.6280431645943838E-2</v>
      </c>
    </row>
    <row r="56" spans="1:22" x14ac:dyDescent="0.2">
      <c r="F56" s="11"/>
      <c r="G56" s="4"/>
      <c r="I56" s="3"/>
      <c r="M56" s="3"/>
      <c r="S56" s="9" t="s">
        <v>36</v>
      </c>
      <c r="U56" s="9" t="s">
        <v>45</v>
      </c>
    </row>
    <row r="57" spans="1:22" x14ac:dyDescent="0.2">
      <c r="A57" s="19" t="s">
        <v>67</v>
      </c>
      <c r="B57" s="1" t="s">
        <v>0</v>
      </c>
      <c r="C57" s="1" t="s">
        <v>15</v>
      </c>
      <c r="D57" s="1">
        <v>102.53</v>
      </c>
      <c r="E57" s="1">
        <v>2.75</v>
      </c>
      <c r="F57" s="12">
        <v>44713</v>
      </c>
      <c r="G57" s="4">
        <v>31</v>
      </c>
      <c r="H57" s="1">
        <v>21</v>
      </c>
      <c r="I57" s="3">
        <v>1.375</v>
      </c>
      <c r="J57" s="26">
        <f t="shared" si="3"/>
        <v>0.23356164383561642</v>
      </c>
      <c r="K57" s="9">
        <f t="shared" si="4"/>
        <v>102.76356164383562</v>
      </c>
      <c r="L57" s="9">
        <f>-1*K57</f>
        <v>-102.76356164383562</v>
      </c>
      <c r="M57" s="3">
        <v>100</v>
      </c>
      <c r="N57" s="10">
        <f>RATE(H57,I57,L57,M57)</f>
        <v>1.2249508342128585E-2</v>
      </c>
      <c r="O57" s="9">
        <f>LN(((((K57-(((1.38*EXP(-S2*(5/12)))+(1.38*EXP(-S13*(11/12)))+(1.38*EXP(-S24*(17/12)))+(1.38*EXP(-S35*(23/12)))))))/(100+I57))))/(-29/12)</f>
        <v>1.6746402814909737E-2</v>
      </c>
      <c r="Q57" s="9">
        <f t="shared" ref="Q57:Q66" si="25">(O57-O46)/3</f>
        <v>1.1990866238085114E-4</v>
      </c>
      <c r="S57" s="9">
        <f t="shared" ref="S57:S66" si="26">O57+3*Q57</f>
        <v>1.7106128802052291E-2</v>
      </c>
      <c r="U57" s="9">
        <f t="shared" ref="U57:U66" si="27">(2/9)*O57+(7/9)*O68</f>
        <v>1.6551665839881904E-2</v>
      </c>
    </row>
    <row r="58" spans="1:22" x14ac:dyDescent="0.2">
      <c r="A58" s="19" t="s">
        <v>67</v>
      </c>
      <c r="B58" s="1" t="s">
        <v>2</v>
      </c>
      <c r="C58" s="1" t="s">
        <v>15</v>
      </c>
      <c r="D58" s="1">
        <v>102.59</v>
      </c>
      <c r="E58" s="1">
        <v>2.75</v>
      </c>
      <c r="F58" s="12">
        <v>44713</v>
      </c>
      <c r="G58" s="4">
        <v>32</v>
      </c>
      <c r="H58" s="1">
        <v>21</v>
      </c>
      <c r="I58" s="3">
        <v>1.375</v>
      </c>
      <c r="J58" s="26">
        <f t="shared" si="3"/>
        <v>0.24109589041095891</v>
      </c>
      <c r="K58" s="9">
        <f t="shared" si="4"/>
        <v>102.83109589041096</v>
      </c>
      <c r="L58" s="9">
        <f>-1*K58</f>
        <v>-102.83109589041096</v>
      </c>
      <c r="M58" s="3">
        <v>100</v>
      </c>
      <c r="N58" s="10">
        <f>RATE(H58,I58,L58,M58)</f>
        <v>1.2213418581779132E-2</v>
      </c>
      <c r="O58" s="9">
        <f>LN(((((K58-(((1.38*EXP(-S3*(5/12)))+(1.38*EXP(-S14*(11/12)))+(1.38*EXP(-S25*(17/12)))+(1.38*EXP(-S36*(23/12)))))))/(100+I58))))/(-29/12)</f>
        <v>1.646708560253602E-2</v>
      </c>
      <c r="Q58" s="9">
        <f t="shared" si="25"/>
        <v>1.2399171304452541E-4</v>
      </c>
      <c r="S58" s="9">
        <f t="shared" si="26"/>
        <v>1.6839060741669597E-2</v>
      </c>
      <c r="U58" s="9">
        <f t="shared" si="27"/>
        <v>1.6200347860840583E-2</v>
      </c>
    </row>
    <row r="59" spans="1:22" x14ac:dyDescent="0.2">
      <c r="A59" s="19" t="s">
        <v>67</v>
      </c>
      <c r="B59" s="1" t="s">
        <v>3</v>
      </c>
      <c r="C59" s="1" t="s">
        <v>15</v>
      </c>
      <c r="D59" s="1">
        <v>102.62</v>
      </c>
      <c r="E59" s="1">
        <v>2.75</v>
      </c>
      <c r="F59" s="12">
        <v>44713</v>
      </c>
      <c r="G59" s="4">
        <v>35</v>
      </c>
      <c r="H59" s="1">
        <v>21</v>
      </c>
      <c r="I59" s="3">
        <v>1.375</v>
      </c>
      <c r="J59" s="26">
        <f t="shared" si="3"/>
        <v>0.2636986301369863</v>
      </c>
      <c r="K59" s="9">
        <f t="shared" si="4"/>
        <v>102.88369863013699</v>
      </c>
      <c r="L59" s="9">
        <f>-1*K59</f>
        <v>-102.88369863013699</v>
      </c>
      <c r="M59" s="3">
        <v>100</v>
      </c>
      <c r="N59" s="10">
        <f>RATE(H59,I59,L59,M59)</f>
        <v>1.2185326820805659E-2</v>
      </c>
      <c r="O59" s="9">
        <f>LN(((((K59-(((1.38*EXP(-S4*(5/12)))+(1.38*EXP(-S15*(11/12)))+(1.38*EXP(-S26*(17/12)))+(1.38*EXP(-S37*(23/12)))))))/(100+I59))))/(-29/12)</f>
        <v>1.6247548247251851E-2</v>
      </c>
      <c r="Q59" s="9">
        <f t="shared" si="25"/>
        <v>1.0476356980458276E-4</v>
      </c>
      <c r="S59" s="9">
        <f t="shared" si="26"/>
        <v>1.65618389566656E-2</v>
      </c>
      <c r="T59" s="21"/>
      <c r="U59" s="9">
        <f t="shared" si="27"/>
        <v>1.5963107634797358E-2</v>
      </c>
    </row>
    <row r="60" spans="1:22" x14ac:dyDescent="0.2">
      <c r="A60" s="19" t="s">
        <v>67</v>
      </c>
      <c r="B60" s="1" t="s">
        <v>4</v>
      </c>
      <c r="C60" s="1" t="s">
        <v>15</v>
      </c>
      <c r="D60" s="1">
        <v>102.59</v>
      </c>
      <c r="E60" s="1">
        <v>2.75</v>
      </c>
      <c r="F60" s="12">
        <v>44713</v>
      </c>
      <c r="G60" s="4">
        <v>36</v>
      </c>
      <c r="H60" s="1">
        <v>21</v>
      </c>
      <c r="I60" s="3">
        <v>1.375</v>
      </c>
      <c r="J60" s="26">
        <f t="shared" si="3"/>
        <v>0.27123287671232876</v>
      </c>
      <c r="K60" s="9">
        <f t="shared" si="4"/>
        <v>102.86123287671234</v>
      </c>
      <c r="L60" s="9">
        <f>-1*K60</f>
        <v>-102.86123287671234</v>
      </c>
      <c r="M60" s="3">
        <v>100</v>
      </c>
      <c r="N60" s="10">
        <f>RATE(H60,I60,L60,M60)</f>
        <v>1.2197322339346417E-2</v>
      </c>
      <c r="O60" s="9">
        <f>LN(((((K60-(((1.38*EXP(-S5*(5/12)))+(1.38*EXP(-S16*(11/12)))+(1.38*EXP(-S27*(17/12)))+(1.38*EXP(-S38*(23/12)))))))/(100+I60))))/(-29/12)</f>
        <v>1.6340980946465834E-2</v>
      </c>
      <c r="P60" s="9">
        <v>29</v>
      </c>
      <c r="Q60" s="9">
        <f t="shared" si="25"/>
        <v>1.2236768673281698E-4</v>
      </c>
      <c r="S60" s="9">
        <f t="shared" si="26"/>
        <v>1.6708084006664285E-2</v>
      </c>
      <c r="U60" s="9">
        <f t="shared" si="27"/>
        <v>1.6047093288923179E-2</v>
      </c>
    </row>
    <row r="61" spans="1:22" x14ac:dyDescent="0.2">
      <c r="A61" s="19" t="s">
        <v>67</v>
      </c>
      <c r="B61" s="1" t="s">
        <v>5</v>
      </c>
      <c r="C61" s="1" t="s">
        <v>15</v>
      </c>
      <c r="D61" s="1">
        <v>102.58</v>
      </c>
      <c r="E61" s="1">
        <v>2.75</v>
      </c>
      <c r="F61" s="12">
        <v>44713</v>
      </c>
      <c r="G61" s="4">
        <v>37</v>
      </c>
      <c r="H61" s="1">
        <v>21</v>
      </c>
      <c r="I61" s="3">
        <v>1.375</v>
      </c>
      <c r="J61" s="26">
        <f t="shared" si="3"/>
        <v>0.27876712328767123</v>
      </c>
      <c r="K61" s="9">
        <f t="shared" si="4"/>
        <v>102.85876712328766</v>
      </c>
      <c r="L61" s="9">
        <f>-1*K61</f>
        <v>-102.85876712328766</v>
      </c>
      <c r="M61" s="3">
        <v>100</v>
      </c>
      <c r="N61" s="10">
        <f>RATE(H61,I61,L61,M61)</f>
        <v>1.2198639102607439E-2</v>
      </c>
      <c r="O61" s="9">
        <f>LN(((((K61-(((1.38*EXP(-S6*(5/12)))+(1.38*EXP(-S17*(11/12)))+(1.38*EXP(-S28*(17/12)))+(1.38*EXP(-S39*(23/12)))))))/(100+I61))))/(-29/12)</f>
        <v>1.6349334694894215E-2</v>
      </c>
      <c r="Q61" s="9">
        <f t="shared" si="25"/>
        <v>1.1147251909446321E-4</v>
      </c>
      <c r="R61" s="9" t="s">
        <v>75</v>
      </c>
      <c r="S61" s="9">
        <f t="shared" si="26"/>
        <v>1.6683752252177605E-2</v>
      </c>
      <c r="T61" s="21" t="s">
        <v>76</v>
      </c>
      <c r="U61" s="9">
        <f t="shared" si="27"/>
        <v>1.6061375966377953E-2</v>
      </c>
    </row>
    <row r="62" spans="1:22" x14ac:dyDescent="0.2">
      <c r="A62" s="19" t="s">
        <v>67</v>
      </c>
      <c r="B62" s="1" t="s">
        <v>6</v>
      </c>
      <c r="C62" s="1" t="s">
        <v>15</v>
      </c>
      <c r="D62" s="1">
        <v>102.52</v>
      </c>
      <c r="E62" s="1">
        <v>2.75</v>
      </c>
      <c r="F62" s="12">
        <v>44713</v>
      </c>
      <c r="G62" s="4">
        <v>38</v>
      </c>
      <c r="H62" s="1">
        <v>21</v>
      </c>
      <c r="I62" s="3">
        <v>1.375</v>
      </c>
      <c r="J62" s="26">
        <f t="shared" si="3"/>
        <v>0.28630136986301369</v>
      </c>
      <c r="K62" s="9">
        <f t="shared" si="4"/>
        <v>102.80630136986301</v>
      </c>
      <c r="L62" s="9">
        <f>-1*K62</f>
        <v>-102.80630136986301</v>
      </c>
      <c r="M62" s="3">
        <v>100</v>
      </c>
      <c r="N62" s="10">
        <f>RATE(H62,I62,L62,M62)</f>
        <v>1.2226665433782634E-2</v>
      </c>
      <c r="O62" s="9">
        <f>LN(((((K62-(((1.38*EXP(-S7*(5/12)))+(1.38*EXP(-S18*(11/12)))+(1.38*EXP(-S29*(17/12)))+(1.38*EXP(-S40*(23/12)))))))/(100+I62))))/(-29/12)</f>
        <v>1.6571030723325629E-2</v>
      </c>
      <c r="Q62" s="9">
        <f t="shared" si="25"/>
        <v>1.2409349113566789E-4</v>
      </c>
      <c r="S62" s="9">
        <f t="shared" si="26"/>
        <v>1.6943311196732633E-2</v>
      </c>
      <c r="U62" s="9">
        <f t="shared" si="27"/>
        <v>1.6326657679151146E-2</v>
      </c>
    </row>
    <row r="63" spans="1:22" x14ac:dyDescent="0.2">
      <c r="A63" s="19" t="s">
        <v>67</v>
      </c>
      <c r="B63" s="1" t="s">
        <v>7</v>
      </c>
      <c r="C63" s="1" t="s">
        <v>15</v>
      </c>
      <c r="D63" s="1">
        <v>102.52</v>
      </c>
      <c r="E63" s="1">
        <v>2.75</v>
      </c>
      <c r="F63" s="12">
        <v>44713</v>
      </c>
      <c r="G63" s="4">
        <v>39</v>
      </c>
      <c r="H63" s="1">
        <v>21</v>
      </c>
      <c r="I63" s="3">
        <v>1.375</v>
      </c>
      <c r="J63" s="26">
        <f t="shared" si="3"/>
        <v>0.29383561643835621</v>
      </c>
      <c r="K63" s="9">
        <f t="shared" si="4"/>
        <v>102.81383561643835</v>
      </c>
      <c r="L63" s="9">
        <f>-1*K63</f>
        <v>-102.81383561643835</v>
      </c>
      <c r="M63" s="3">
        <v>100</v>
      </c>
      <c r="N63" s="10">
        <f>RATE(H63,I63,L63,M63)</f>
        <v>1.2222639761932554E-2</v>
      </c>
      <c r="O63" s="9">
        <f>LN(((((K63-(((1.38*EXP(-S8*(5/12)))+(1.38*EXP(-S19*(11/12)))+(1.38*EXP(-S30*(17/12)))+(1.38*EXP(-S41*(23/12)))))))/(100+I63))))/(-29/12)</f>
        <v>1.6534268900868815E-2</v>
      </c>
      <c r="Q63" s="9">
        <f t="shared" si="25"/>
        <v>1.3005967402437862E-4</v>
      </c>
      <c r="S63" s="9">
        <f t="shared" si="26"/>
        <v>1.6924447922941951E-2</v>
      </c>
      <c r="U63" s="9">
        <f t="shared" si="27"/>
        <v>1.6407234692025048E-2</v>
      </c>
    </row>
    <row r="64" spans="1:22" x14ac:dyDescent="0.2">
      <c r="A64" s="19" t="s">
        <v>67</v>
      </c>
      <c r="B64" s="1" t="s">
        <v>8</v>
      </c>
      <c r="C64" s="1" t="s">
        <v>15</v>
      </c>
      <c r="D64" s="1">
        <v>102.46</v>
      </c>
      <c r="E64" s="1">
        <v>2.75</v>
      </c>
      <c r="F64" s="12">
        <v>44713</v>
      </c>
      <c r="G64" s="4">
        <v>42</v>
      </c>
      <c r="H64" s="1">
        <v>21</v>
      </c>
      <c r="I64" s="3">
        <v>1.375</v>
      </c>
      <c r="J64" s="26">
        <f t="shared" si="3"/>
        <v>0.31643835616438354</v>
      </c>
      <c r="K64" s="9">
        <f t="shared" si="4"/>
        <v>102.77643835616438</v>
      </c>
      <c r="L64" s="9">
        <f>-1*K64</f>
        <v>-102.77643835616438</v>
      </c>
      <c r="M64" s="3">
        <v>100</v>
      </c>
      <c r="N64" s="10">
        <f>RATE(H64,I64,L64,M64)</f>
        <v>1.2242625043571643E-2</v>
      </c>
      <c r="O64" s="9">
        <f>LN(((((K64-(((1.38*EXP(-S9*(5/12)))+(1.38*EXP(-S20*(11/12)))+(1.38*EXP(-S31*(17/12)))+(1.38*EXP(-S42*(23/12)))))))/(100+I64))))/(-29/12)</f>
        <v>1.6694137160147907E-2</v>
      </c>
      <c r="Q64" s="9">
        <f t="shared" si="25"/>
        <v>1.264330296853825E-4</v>
      </c>
      <c r="S64" s="9">
        <f t="shared" si="26"/>
        <v>1.7073436249204054E-2</v>
      </c>
      <c r="U64" s="9">
        <f t="shared" si="27"/>
        <v>1.6507745466573798E-2</v>
      </c>
    </row>
    <row r="65" spans="1:21" x14ac:dyDescent="0.2">
      <c r="A65" s="19" t="s">
        <v>67</v>
      </c>
      <c r="B65" s="1" t="s">
        <v>9</v>
      </c>
      <c r="C65" s="1" t="s">
        <v>15</v>
      </c>
      <c r="D65" s="1">
        <v>102.47</v>
      </c>
      <c r="E65" s="1">
        <v>2.75</v>
      </c>
      <c r="F65" s="12">
        <v>44713</v>
      </c>
      <c r="G65" s="4">
        <v>43</v>
      </c>
      <c r="H65" s="1">
        <v>21</v>
      </c>
      <c r="I65" s="3">
        <v>1.375</v>
      </c>
      <c r="J65" s="26">
        <f t="shared" si="3"/>
        <v>0.32397260273972606</v>
      </c>
      <c r="K65" s="9">
        <f t="shared" si="4"/>
        <v>102.79397260273973</v>
      </c>
      <c r="L65" s="9">
        <f>-1*K65</f>
        <v>-102.79397260273973</v>
      </c>
      <c r="M65" s="3">
        <v>100</v>
      </c>
      <c r="N65" s="10">
        <f>RATE(H65,I65,L65,M65)</f>
        <v>1.2233253622623142E-2</v>
      </c>
      <c r="O65" s="9">
        <f>LN(((((K65-(((1.38*EXP(-S10*(5/12)))+(1.38*EXP(-S21*(11/12)))+(1.38*EXP(-S32*(17/12)))+(1.38*EXP(-S43*(23/12)))))))/(100+I65))))/(-29/12)</f>
        <v>1.6620859007609037E-2</v>
      </c>
      <c r="Q65" s="9">
        <f t="shared" si="25"/>
        <v>1.1991583583450978E-4</v>
      </c>
      <c r="S65" s="9">
        <f t="shared" si="26"/>
        <v>1.6980606515112566E-2</v>
      </c>
      <c r="U65" s="9">
        <f t="shared" si="27"/>
        <v>1.6377866119893641E-2</v>
      </c>
    </row>
    <row r="66" spans="1:21" x14ac:dyDescent="0.2">
      <c r="A66" s="19" t="s">
        <v>67</v>
      </c>
      <c r="B66" s="1" t="s">
        <v>10</v>
      </c>
      <c r="C66" s="1" t="s">
        <v>15</v>
      </c>
      <c r="D66" s="1">
        <v>102.51</v>
      </c>
      <c r="E66" s="1">
        <v>2.75</v>
      </c>
      <c r="F66" s="12">
        <v>44713</v>
      </c>
      <c r="G66" s="4">
        <v>44</v>
      </c>
      <c r="H66" s="1">
        <v>21</v>
      </c>
      <c r="I66" s="3">
        <v>1.375</v>
      </c>
      <c r="J66" s="26">
        <f t="shared" si="3"/>
        <v>0.33150684931506852</v>
      </c>
      <c r="K66" s="9">
        <f t="shared" si="4"/>
        <v>102.84150684931507</v>
      </c>
      <c r="L66" s="9">
        <f>-1*K66</f>
        <v>-102.84150684931507</v>
      </c>
      <c r="M66" s="3">
        <v>100</v>
      </c>
      <c r="N66" s="10">
        <f>RATE(H66,I66,L66,M66)</f>
        <v>1.2207857453504025E-2</v>
      </c>
      <c r="O66" s="9">
        <f>LN(((((K66-(((1.38*EXP(-S11*(5/12)))+(1.38*EXP(-S22*(11/12)))+(1.38*EXP(-S33*(17/12)))+(1.38*EXP(-S44*(23/12)))))))/(100+I66))))/(-29/12)</f>
        <v>1.6424955734302582E-2</v>
      </c>
      <c r="Q66" s="9">
        <f t="shared" si="25"/>
        <v>1.0422926554978322E-4</v>
      </c>
      <c r="S66" s="9">
        <f t="shared" si="26"/>
        <v>1.6737643530951932E-2</v>
      </c>
      <c r="U66" s="9">
        <f t="shared" si="27"/>
        <v>1.6208857812815516E-2</v>
      </c>
    </row>
    <row r="67" spans="1:21" x14ac:dyDescent="0.2">
      <c r="F67" s="11"/>
      <c r="G67" s="4"/>
      <c r="I67" s="3"/>
      <c r="M67" s="3"/>
      <c r="S67" s="9" t="s">
        <v>37</v>
      </c>
      <c r="U67" s="9" t="s">
        <v>46</v>
      </c>
    </row>
    <row r="68" spans="1:21" x14ac:dyDescent="0.2">
      <c r="A68" s="19" t="s">
        <v>68</v>
      </c>
      <c r="B68" s="1" t="s">
        <v>0</v>
      </c>
      <c r="C68" s="1" t="s">
        <v>16</v>
      </c>
      <c r="D68" s="1">
        <v>100.31</v>
      </c>
      <c r="E68" s="1">
        <v>1.75</v>
      </c>
      <c r="F68" s="12">
        <v>44986</v>
      </c>
      <c r="G68" s="4">
        <v>122</v>
      </c>
      <c r="H68" s="1">
        <v>10</v>
      </c>
      <c r="I68" s="3">
        <v>0.875</v>
      </c>
      <c r="J68" s="26">
        <f t="shared" ref="J67:J130" si="28">(G68/365)*(E68)</f>
        <v>0.58493150684931505</v>
      </c>
      <c r="K68" s="9">
        <f t="shared" ref="K67:K130" si="29">J68+D68</f>
        <v>100.89493150684932</v>
      </c>
      <c r="L68" s="9">
        <f>-1*K68</f>
        <v>-100.89493150684932</v>
      </c>
      <c r="M68" s="3">
        <v>100</v>
      </c>
      <c r="N68" s="10">
        <f>RATE(H68,I68,L68,M68)</f>
        <v>7.8161471977789519E-3</v>
      </c>
      <c r="O68" s="9">
        <f>LN(((((K68-(((0.88*EXP(-O2*(2/12)))+(0.88*EXP(-O13*(8/12)))+(0.88*EXP(-O24*(14/12)))+(0.88*EXP(-O36*(20/12)))+(0.88*EXP(-O46*(26/12)))+(0.88*EXP(-S57*(32/12)))))))/(100+I68))))/(-38/12)</f>
        <v>1.6496026704159665E-2</v>
      </c>
      <c r="Q68" s="9">
        <f>(O68-O57)/9</f>
        <v>-2.7819567861119153E-5</v>
      </c>
      <c r="S68" s="9">
        <f t="shared" ref="S68:S77" si="30">O57+6*Q68</f>
        <v>1.6579485407743021E-2</v>
      </c>
      <c r="U68" s="9">
        <f t="shared" ref="U68:U77" si="31">(8/9)*O79+(1/9)*O90</f>
        <v>1.6538810521722309E-2</v>
      </c>
    </row>
    <row r="69" spans="1:21" x14ac:dyDescent="0.2">
      <c r="A69" s="19" t="s">
        <v>68</v>
      </c>
      <c r="B69" s="1" t="s">
        <v>2</v>
      </c>
      <c r="C69" s="1" t="s">
        <v>16</v>
      </c>
      <c r="D69" s="1">
        <v>100.42</v>
      </c>
      <c r="E69" s="1">
        <v>1.75</v>
      </c>
      <c r="F69" s="12">
        <v>44986</v>
      </c>
      <c r="G69" s="4">
        <v>123</v>
      </c>
      <c r="H69" s="1">
        <v>10</v>
      </c>
      <c r="I69" s="3">
        <v>0.875</v>
      </c>
      <c r="J69" s="26">
        <f t="shared" si="28"/>
        <v>0.58972602739726032</v>
      </c>
      <c r="K69" s="9">
        <f t="shared" si="29"/>
        <v>101.00972602739726</v>
      </c>
      <c r="L69" s="9">
        <f>-1*K69</f>
        <v>-101.00972602739726</v>
      </c>
      <c r="M69" s="3">
        <v>100</v>
      </c>
      <c r="N69" s="10">
        <f>RATE(H69,I69,L69,M69)</f>
        <v>7.6970369490342713E-3</v>
      </c>
      <c r="O69" s="9">
        <f>LN(((((K69-(((0.88*EXP(-O3*(2/12)))+(0.88*EXP(-O14*(8/12)))+(0.88*EXP(-O25*(14/12)))+(0.88*EXP(-O37*(20/12)))+(0.88*EXP(-O47*(26/12)))+(0.88*EXP(-S58*(32/12)))))))/(100+I69))))/(-38/12)</f>
        <v>1.6124137077499028E-2</v>
      </c>
      <c r="Q69" s="9">
        <f t="shared" ref="Q69:Q77" si="32">(O69-O58)/3</f>
        <v>-1.1431617501233074E-4</v>
      </c>
      <c r="S69" s="9">
        <f t="shared" si="30"/>
        <v>1.5781188552462036E-2</v>
      </c>
      <c r="U69" s="9">
        <f t="shared" si="31"/>
        <v>1.6122503901650095E-2</v>
      </c>
    </row>
    <row r="70" spans="1:21" x14ac:dyDescent="0.2">
      <c r="A70" s="19" t="s">
        <v>68</v>
      </c>
      <c r="B70" s="1" t="s">
        <v>3</v>
      </c>
      <c r="C70" s="1" t="s">
        <v>16</v>
      </c>
      <c r="D70" s="1">
        <v>100.48</v>
      </c>
      <c r="E70" s="1">
        <v>1.75</v>
      </c>
      <c r="F70" s="12">
        <v>44986</v>
      </c>
      <c r="G70" s="4">
        <v>126</v>
      </c>
      <c r="H70" s="1">
        <v>10</v>
      </c>
      <c r="I70" s="3">
        <v>0.875</v>
      </c>
      <c r="J70" s="26">
        <f t="shared" si="28"/>
        <v>0.60410958904109591</v>
      </c>
      <c r="K70" s="9">
        <f t="shared" si="29"/>
        <v>101.08410958904111</v>
      </c>
      <c r="L70" s="9">
        <f>-1*K70</f>
        <v>-101.08410958904111</v>
      </c>
      <c r="M70" s="3">
        <v>100</v>
      </c>
      <c r="N70" s="10">
        <f>RATE(H70,I70,L70,M70)</f>
        <v>7.6199384497979087E-3</v>
      </c>
      <c r="O70" s="9">
        <f>LN(((((K70-(((0.88*EXP(-O4*(2/12)))+(0.88*EXP(-O15*(8/12)))+(0.88*EXP(-O26*(14/12)))+(0.88*EXP(-O38*(20/12)))+(0.88*EXP(-O48*(26/12)))+(0.88*EXP(-S59*(32/12)))))))/(100+I70))))/(-38/12)</f>
        <v>1.5881838888381791E-2</v>
      </c>
      <c r="Q70" s="9">
        <f t="shared" si="32"/>
        <v>-1.2190311962335364E-4</v>
      </c>
      <c r="S70" s="9">
        <f t="shared" si="30"/>
        <v>1.551612952951173E-2</v>
      </c>
      <c r="U70" s="9">
        <f t="shared" si="31"/>
        <v>1.5876773045545627E-2</v>
      </c>
    </row>
    <row r="71" spans="1:21" x14ac:dyDescent="0.2">
      <c r="A71" s="19" t="s">
        <v>68</v>
      </c>
      <c r="B71" s="1" t="s">
        <v>4</v>
      </c>
      <c r="C71" s="1" t="s">
        <v>16</v>
      </c>
      <c r="D71" s="1">
        <v>100.45</v>
      </c>
      <c r="E71" s="1">
        <v>1.75</v>
      </c>
      <c r="F71" s="12">
        <v>44986</v>
      </c>
      <c r="G71" s="4">
        <v>127</v>
      </c>
      <c r="H71" s="1">
        <v>10</v>
      </c>
      <c r="I71" s="3">
        <v>0.875</v>
      </c>
      <c r="J71" s="26">
        <f t="shared" si="28"/>
        <v>0.60890410958904106</v>
      </c>
      <c r="K71" s="9">
        <f t="shared" si="29"/>
        <v>101.05890410958905</v>
      </c>
      <c r="L71" s="9">
        <f>-1*K71</f>
        <v>-101.05890410958905</v>
      </c>
      <c r="M71" s="3">
        <v>100</v>
      </c>
      <c r="N71" s="10">
        <f>RATE(H71,I71,L71,M71)</f>
        <v>7.6460567345330759E-3</v>
      </c>
      <c r="O71" s="9">
        <f>LN(((((K71-(((0.88*EXP(-O5*(2/12)))+(0.88*EXP(-O16*(8/12)))+(0.88*EXP(-O27*(14/12)))+(0.88*EXP(-O39*(20/12)))+(0.88*EXP(-O49*(26/12)))+(0.88*EXP(-S60*(32/12)))))))/(100+I71))))/(-38/12)</f>
        <v>1.5963125386768136E-2</v>
      </c>
      <c r="P71" s="9">
        <v>38</v>
      </c>
      <c r="Q71" s="9">
        <f t="shared" si="32"/>
        <v>-1.2595185323256591E-4</v>
      </c>
      <c r="S71" s="9">
        <f t="shared" si="30"/>
        <v>1.5585269827070439E-2</v>
      </c>
      <c r="U71" s="9">
        <f t="shared" si="31"/>
        <v>1.6030115279892555E-2</v>
      </c>
    </row>
    <row r="72" spans="1:21" x14ac:dyDescent="0.2">
      <c r="A72" s="19" t="s">
        <v>68</v>
      </c>
      <c r="B72" s="1" t="s">
        <v>5</v>
      </c>
      <c r="C72" s="1" t="s">
        <v>16</v>
      </c>
      <c r="D72" s="1">
        <v>100.44</v>
      </c>
      <c r="E72" s="1">
        <v>1.75</v>
      </c>
      <c r="F72" s="12">
        <v>44986</v>
      </c>
      <c r="G72" s="4">
        <v>128</v>
      </c>
      <c r="H72" s="1">
        <v>10</v>
      </c>
      <c r="I72" s="3">
        <v>0.875</v>
      </c>
      <c r="J72" s="26">
        <f t="shared" si="28"/>
        <v>0.61369863013698633</v>
      </c>
      <c r="K72" s="9">
        <f t="shared" si="29"/>
        <v>101.05369863013698</v>
      </c>
      <c r="L72" s="9">
        <f>-1*K72</f>
        <v>-101.05369863013698</v>
      </c>
      <c r="M72" s="3">
        <v>100</v>
      </c>
      <c r="N72" s="10">
        <f>RATE(H72,I72,L72,M72)</f>
        <v>7.6514516439697977E-3</v>
      </c>
      <c r="O72" s="9">
        <f>LN(((((K72-(((0.88*EXP(-O6*(2/12)))+(0.88*EXP(-O17*(8/12)))+(0.88*EXP(-O28*(14/12)))+(0.88*EXP(-O40*(20/12)))+(0.88*EXP(-O50*(26/12)))+(0.88*EXP(-S61*(32/12)))))))/(100+I72))))/(-38/12)</f>
        <v>1.5979102043944735E-2</v>
      </c>
      <c r="Q72" s="9">
        <f t="shared" si="32"/>
        <v>-1.2341088364982664E-4</v>
      </c>
      <c r="S72" s="9">
        <f t="shared" si="30"/>
        <v>1.5608869392995255E-2</v>
      </c>
      <c r="U72" s="9">
        <f t="shared" si="31"/>
        <v>1.5949521437831869E-2</v>
      </c>
    </row>
    <row r="73" spans="1:21" x14ac:dyDescent="0.2">
      <c r="A73" s="19" t="s">
        <v>68</v>
      </c>
      <c r="B73" s="1" t="s">
        <v>6</v>
      </c>
      <c r="C73" s="1" t="s">
        <v>16</v>
      </c>
      <c r="D73" s="1">
        <v>100.35</v>
      </c>
      <c r="E73" s="1">
        <v>1.75</v>
      </c>
      <c r="F73" s="12">
        <v>44986</v>
      </c>
      <c r="G73" s="4">
        <v>129</v>
      </c>
      <c r="H73" s="1">
        <v>10</v>
      </c>
      <c r="I73" s="3">
        <v>0.875</v>
      </c>
      <c r="J73" s="26">
        <f t="shared" si="28"/>
        <v>0.61849315068493149</v>
      </c>
      <c r="K73" s="9">
        <f t="shared" si="29"/>
        <v>100.96849315068492</v>
      </c>
      <c r="L73" s="9">
        <f>-1*K73</f>
        <v>-100.96849315068492</v>
      </c>
      <c r="M73" s="3">
        <v>100</v>
      </c>
      <c r="N73" s="10">
        <f>RATE(H73,I73,L73,M73)</f>
        <v>7.7398023975711085E-3</v>
      </c>
      <c r="O73" s="9">
        <f>LN(((((K73-(((0.88*EXP(-O7*(2/12)))+(0.88*EXP(-O18*(8/12)))+(0.88*EXP(-O29*(14/12)))+(0.88*EXP(-O41*(20/12)))+(0.88*EXP(-O51*(26/12)))+(0.88*EXP(-S62*(32/12)))))))/(100+I73))))/(-38/12)</f>
        <v>1.6256836809387009E-2</v>
      </c>
      <c r="Q73" s="9">
        <f t="shared" si="32"/>
        <v>-1.0473130464620668E-4</v>
      </c>
      <c r="R73" s="20" t="s">
        <v>74</v>
      </c>
      <c r="S73" s="9">
        <f t="shared" si="30"/>
        <v>1.5942642895448389E-2</v>
      </c>
      <c r="T73" s="21" t="s">
        <v>76</v>
      </c>
      <c r="U73" s="9">
        <f t="shared" si="31"/>
        <v>1.6235252722818134E-2</v>
      </c>
    </row>
    <row r="74" spans="1:21" x14ac:dyDescent="0.2">
      <c r="A74" s="19" t="s">
        <v>68</v>
      </c>
      <c r="B74" s="1" t="s">
        <v>7</v>
      </c>
      <c r="C74" s="1" t="s">
        <v>16</v>
      </c>
      <c r="D74" s="1">
        <v>100.31</v>
      </c>
      <c r="E74" s="1">
        <v>1.75</v>
      </c>
      <c r="F74" s="12">
        <v>44986</v>
      </c>
      <c r="G74" s="4">
        <v>130</v>
      </c>
      <c r="H74" s="1">
        <v>10</v>
      </c>
      <c r="I74" s="3">
        <v>0.875</v>
      </c>
      <c r="J74" s="26">
        <f t="shared" si="28"/>
        <v>0.62328767123287665</v>
      </c>
      <c r="K74" s="9">
        <f t="shared" si="29"/>
        <v>100.93328767123288</v>
      </c>
      <c r="L74" s="9">
        <f>-1*K74</f>
        <v>-100.93328767123288</v>
      </c>
      <c r="M74" s="3">
        <v>100</v>
      </c>
      <c r="N74" s="10">
        <f>RATE(H74,I74,L74,M74)</f>
        <v>7.7763320186952714E-3</v>
      </c>
      <c r="O74" s="9">
        <f>LN(((((K74-(((0.88*EXP(-O8*(2/12)))+(0.88*EXP(-O19*(8/12)))+(0.88*EXP(-O30*(14/12)))+(0.88*EXP(-O42*(20/12)))+(0.88*EXP(-O52*(26/12)))+(0.88*EXP(-S63*(32/12)))))))/(100+I74))))/(-38/12)</f>
        <v>1.6370939203783973E-2</v>
      </c>
      <c r="Q74" s="9">
        <f t="shared" si="32"/>
        <v>-5.444323236161383E-5</v>
      </c>
      <c r="S74" s="9">
        <f t="shared" si="30"/>
        <v>1.6207609506699132E-2</v>
      </c>
      <c r="U74" s="9">
        <f t="shared" si="31"/>
        <v>1.6226611600237164E-2</v>
      </c>
    </row>
    <row r="75" spans="1:21" x14ac:dyDescent="0.2">
      <c r="A75" s="19" t="s">
        <v>68</v>
      </c>
      <c r="B75" s="1" t="s">
        <v>8</v>
      </c>
      <c r="C75" s="1" t="s">
        <v>16</v>
      </c>
      <c r="D75" s="1">
        <v>100.27</v>
      </c>
      <c r="E75" s="1">
        <v>1.75</v>
      </c>
      <c r="F75" s="12">
        <v>44986</v>
      </c>
      <c r="G75" s="4">
        <v>133</v>
      </c>
      <c r="H75" s="1">
        <v>10</v>
      </c>
      <c r="I75" s="3">
        <v>0.875</v>
      </c>
      <c r="J75" s="26">
        <f t="shared" si="28"/>
        <v>0.63767123287671235</v>
      </c>
      <c r="K75" s="9">
        <f t="shared" si="29"/>
        <v>100.90767123287671</v>
      </c>
      <c r="L75" s="9">
        <f>-1*K75</f>
        <v>-100.90767123287671</v>
      </c>
      <c r="M75" s="3">
        <v>100</v>
      </c>
      <c r="N75" s="10">
        <f>RATE(H75,I75,L75,M75)</f>
        <v>7.8029209762214592E-3</v>
      </c>
      <c r="O75" s="9">
        <f>LN(((((K75-(((0.88*EXP(-O9*(2/12)))+(0.88*EXP(-O20*(8/12)))+(0.88*EXP(-O31*(14/12)))+(0.88*EXP(-O43*(20/12)))+(0.88*EXP(-O53*(26/12)))+(0.88*EXP(-S64*(32/12)))))))/(100+I75))))/(-38/12)</f>
        <v>1.6454490696981194E-2</v>
      </c>
      <c r="Q75" s="9">
        <f t="shared" si="32"/>
        <v>-7.9882154388904308E-5</v>
      </c>
      <c r="S75" s="9">
        <f t="shared" si="30"/>
        <v>1.6214844233814481E-2</v>
      </c>
      <c r="U75" s="9">
        <f t="shared" si="31"/>
        <v>1.6415494318408389E-2</v>
      </c>
    </row>
    <row r="76" spans="1:21" x14ac:dyDescent="0.2">
      <c r="A76" s="19" t="s">
        <v>68</v>
      </c>
      <c r="B76" s="1" t="s">
        <v>9</v>
      </c>
      <c r="C76" s="1" t="s">
        <v>16</v>
      </c>
      <c r="D76" s="1">
        <v>100.31</v>
      </c>
      <c r="E76" s="1">
        <v>1.75</v>
      </c>
      <c r="F76" s="12">
        <v>44986</v>
      </c>
      <c r="G76" s="4">
        <v>134</v>
      </c>
      <c r="H76" s="1">
        <v>10</v>
      </c>
      <c r="I76" s="3">
        <v>0.875</v>
      </c>
      <c r="J76" s="26">
        <f t="shared" si="28"/>
        <v>0.6424657534246575</v>
      </c>
      <c r="K76" s="9">
        <f t="shared" si="29"/>
        <v>100.95246575342466</v>
      </c>
      <c r="L76" s="9">
        <f>-1*K76</f>
        <v>-100.95246575342466</v>
      </c>
      <c r="M76" s="3">
        <v>100</v>
      </c>
      <c r="N76" s="10">
        <f>RATE(H76,I76,L76,M76)</f>
        <v>7.7564308315866337E-3</v>
      </c>
      <c r="O76" s="9">
        <f>LN(((((K76-(((0.88*EXP(-O10*(2/12)))+(0.88*EXP(-O21*(8/12)))+(0.88*EXP(-O32*(14/12)))+(0.88*EXP(-O44*(20/12)))+(0.88*EXP(-O54*(26/12)))+(0.88*EXP(-S65*(32/12)))))))/(100+I76))))/(-38/12)</f>
        <v>1.6308439580546383E-2</v>
      </c>
      <c r="Q76" s="9">
        <f t="shared" si="32"/>
        <v>-1.0413980902088463E-4</v>
      </c>
      <c r="S76" s="9">
        <f t="shared" si="30"/>
        <v>1.5996020153483729E-2</v>
      </c>
      <c r="U76" s="9">
        <f t="shared" si="31"/>
        <v>1.6299550888020854E-2</v>
      </c>
    </row>
    <row r="77" spans="1:21" x14ac:dyDescent="0.2">
      <c r="A77" s="19" t="s">
        <v>68</v>
      </c>
      <c r="B77" s="1" t="s">
        <v>10</v>
      </c>
      <c r="C77" s="1" t="s">
        <v>16</v>
      </c>
      <c r="D77" s="1">
        <v>100.38</v>
      </c>
      <c r="E77" s="1">
        <v>1.75</v>
      </c>
      <c r="F77" s="12">
        <v>44986</v>
      </c>
      <c r="G77" s="4">
        <v>135</v>
      </c>
      <c r="H77" s="1">
        <v>10</v>
      </c>
      <c r="I77" s="3">
        <v>0.875</v>
      </c>
      <c r="J77" s="26">
        <f t="shared" si="28"/>
        <v>0.64726027397260266</v>
      </c>
      <c r="K77" s="9">
        <f t="shared" si="29"/>
        <v>101.0272602739726</v>
      </c>
      <c r="L77" s="9">
        <f>-1*K77</f>
        <v>-101.0272602739726</v>
      </c>
      <c r="M77" s="3">
        <v>100</v>
      </c>
      <c r="N77" s="10">
        <f>RATE(H77,I77,L77,M77)</f>
        <v>7.6788569471354989E-3</v>
      </c>
      <c r="O77" s="9">
        <f>LN(((((K77-(((0.88*EXP(-O11*(2/12)))+(0.88*EXP(-O22*(8/12)))+(0.88*EXP(-O33*(14/12)))+(0.88*EXP(-O45*(20/12)))+(0.88*EXP(-O55*(26/12)))+(0.88*EXP(-S66*(32/12)))))))/(100+I77))))/(-38/12)</f>
        <v>1.6147115549533495E-2</v>
      </c>
      <c r="Q77" s="9">
        <f t="shared" si="32"/>
        <v>-9.261339492302896E-5</v>
      </c>
      <c r="S77" s="9">
        <f t="shared" si="30"/>
        <v>1.5869275364764408E-2</v>
      </c>
      <c r="U77" s="9">
        <f t="shared" si="31"/>
        <v>1.6080935233638224E-2</v>
      </c>
    </row>
    <row r="78" spans="1:21" x14ac:dyDescent="0.2">
      <c r="F78" s="11"/>
      <c r="G78" s="4"/>
      <c r="I78" s="3"/>
      <c r="M78" s="3"/>
      <c r="U78" s="9" t="s">
        <v>47</v>
      </c>
    </row>
    <row r="79" spans="1:21" x14ac:dyDescent="0.2">
      <c r="A79" s="19" t="s">
        <v>69</v>
      </c>
      <c r="B79" s="1" t="s">
        <v>0</v>
      </c>
      <c r="C79" s="1" t="s">
        <v>17</v>
      </c>
      <c r="D79" s="1">
        <v>99.48</v>
      </c>
      <c r="E79" s="1">
        <v>1.5</v>
      </c>
      <c r="F79" s="12">
        <v>45078</v>
      </c>
      <c r="G79" s="4">
        <v>31</v>
      </c>
      <c r="H79" s="1">
        <v>21</v>
      </c>
      <c r="I79" s="3">
        <v>0.75</v>
      </c>
      <c r="J79" s="26">
        <f t="shared" si="28"/>
        <v>0.12739726027397261</v>
      </c>
      <c r="K79" s="9">
        <f t="shared" si="29"/>
        <v>99.60739726027397</v>
      </c>
      <c r="L79" s="9">
        <f>-1*K79</f>
        <v>-99.60739726027397</v>
      </c>
      <c r="M79" s="3">
        <v>100</v>
      </c>
      <c r="N79" s="10">
        <f>RATE(H79,I79,L79,M79)</f>
        <v>7.7032002808118212E-3</v>
      </c>
      <c r="O79" s="9">
        <f>LN(((K79-(((0.75*EXP(-S2*(5/12)))+(0.75*EXP(-S13*(11/12)))+(0.75*EXP(-S24*(17/12)))+(0.75*EXP(-S35*(23/12)))+(0.75*EXP(-O57*(29/12)))+(0.75*EXP(-S68*(35/12))))))/(100+I79)))/(-41/12)</f>
        <v>1.6483599897552263E-2</v>
      </c>
      <c r="U79" s="9">
        <f t="shared" ref="U79:U88" si="33">(2/9)*O79+(7/9)*O90</f>
        <v>1.6870074266742585E-2</v>
      </c>
    </row>
    <row r="80" spans="1:21" x14ac:dyDescent="0.2">
      <c r="A80" s="19" t="s">
        <v>69</v>
      </c>
      <c r="B80" s="1" t="s">
        <v>2</v>
      </c>
      <c r="C80" s="1" t="s">
        <v>17</v>
      </c>
      <c r="D80" s="1">
        <v>99.59</v>
      </c>
      <c r="E80" s="1">
        <v>1.5</v>
      </c>
      <c r="F80" s="12">
        <v>45078</v>
      </c>
      <c r="G80" s="4">
        <v>32</v>
      </c>
      <c r="H80" s="1">
        <v>21</v>
      </c>
      <c r="I80" s="3">
        <v>0.75</v>
      </c>
      <c r="J80" s="26">
        <f t="shared" si="28"/>
        <v>0.13150684931506851</v>
      </c>
      <c r="K80" s="9">
        <f t="shared" si="29"/>
        <v>99.721506849315077</v>
      </c>
      <c r="L80" s="9">
        <f>-1*K80</f>
        <v>-99.721506849315077</v>
      </c>
      <c r="M80" s="3">
        <v>100</v>
      </c>
      <c r="N80" s="10">
        <f>RATE(H80,I80,L80,M80)</f>
        <v>7.6440496528444044E-3</v>
      </c>
      <c r="O80" s="9">
        <f>LN(((K80-(((0.75*EXP(-S3*(5/12)))+(0.75*EXP(-S14*(11/12)))+(0.75*EXP(-S25*(17/12)))+(0.75*EXP(-S36*(23/12)))+(0.75*EXP(-O58*(29/12)))+(0.75*EXP(-S69*(35/12))))))/(100+I80)))/(-41/12)</f>
        <v>1.6142714983308964E-2</v>
      </c>
      <c r="U80" s="9">
        <f t="shared" si="33"/>
        <v>1.6001237411696876E-2</v>
      </c>
    </row>
    <row r="81" spans="1:21" x14ac:dyDescent="0.2">
      <c r="A81" s="19" t="s">
        <v>69</v>
      </c>
      <c r="B81" s="1" t="s">
        <v>3</v>
      </c>
      <c r="C81" s="1" t="s">
        <v>17</v>
      </c>
      <c r="D81" s="1">
        <v>99.65</v>
      </c>
      <c r="E81" s="1">
        <v>1.5</v>
      </c>
      <c r="F81" s="12">
        <v>45078</v>
      </c>
      <c r="G81" s="4">
        <v>35</v>
      </c>
      <c r="H81" s="1">
        <v>21</v>
      </c>
      <c r="I81" s="3">
        <v>0.75</v>
      </c>
      <c r="J81" s="26">
        <f t="shared" si="28"/>
        <v>0.14383561643835616</v>
      </c>
      <c r="K81" s="9">
        <f t="shared" si="29"/>
        <v>99.793835616438358</v>
      </c>
      <c r="L81" s="9">
        <f>-1*K81</f>
        <v>-99.793835616438358</v>
      </c>
      <c r="M81" s="3">
        <v>100</v>
      </c>
      <c r="N81" s="10">
        <f>RATE(H81,I81,L81,M81)</f>
        <v>7.6065953500382699E-3</v>
      </c>
      <c r="O81" s="9">
        <f>LN(((K81-(((0.75*EXP(-S4*(5/12)))+(0.75*EXP(-S15*(11/12)))+(0.75*EXP(-S26*(17/12)))+(0.75*EXP(-S37*(23/12)))+(0.75*EXP(-O59*(29/12)))+(0.75*EXP(-S70*(35/12))))))/(100+I81)))/(-41/12)</f>
        <v>1.5925144520054547E-2</v>
      </c>
      <c r="U81" s="9">
        <f t="shared" si="33"/>
        <v>1.5586544198492121E-2</v>
      </c>
    </row>
    <row r="82" spans="1:21" x14ac:dyDescent="0.2">
      <c r="A82" s="19" t="s">
        <v>69</v>
      </c>
      <c r="B82" s="1" t="s">
        <v>4</v>
      </c>
      <c r="C82" s="1" t="s">
        <v>17</v>
      </c>
      <c r="D82" s="1">
        <v>99.61</v>
      </c>
      <c r="E82" s="1">
        <v>1.5</v>
      </c>
      <c r="F82" s="12">
        <v>45078</v>
      </c>
      <c r="G82" s="4">
        <v>36</v>
      </c>
      <c r="H82" s="1">
        <v>21</v>
      </c>
      <c r="I82" s="3">
        <v>0.75</v>
      </c>
      <c r="J82" s="26">
        <f t="shared" si="28"/>
        <v>0.14794520547945206</v>
      </c>
      <c r="K82" s="9">
        <f t="shared" si="29"/>
        <v>99.757945205479444</v>
      </c>
      <c r="L82" s="9">
        <f>-1*K82</f>
        <v>-99.757945205479444</v>
      </c>
      <c r="M82" s="3">
        <v>100</v>
      </c>
      <c r="N82" s="10">
        <f>RATE(H82,I82,L82,M82)</f>
        <v>7.6251768961677494E-3</v>
      </c>
      <c r="O82" s="9">
        <f>LN(((K82-(((0.75*EXP(-S5*(5/12)))+(0.75*EXP(-S16*(11/12)))+(0.75*EXP(-S27*(17/12)))+(0.75*EXP(-S38*(23/12)))+(0.75*EXP(-O60*(29/12)))+(0.75*EXP(-S71*(35/12))))))/(100+I82)))/(-41/12)</f>
        <v>1.6033549037878469E-2</v>
      </c>
      <c r="P82" s="9">
        <v>41</v>
      </c>
      <c r="U82" s="9">
        <f t="shared" si="33"/>
        <v>1.6009512731977087E-2</v>
      </c>
    </row>
    <row r="83" spans="1:21" x14ac:dyDescent="0.2">
      <c r="A83" s="19" t="s">
        <v>69</v>
      </c>
      <c r="B83" s="1" t="s">
        <v>5</v>
      </c>
      <c r="C83" s="1" t="s">
        <v>17</v>
      </c>
      <c r="D83" s="1">
        <v>99.62</v>
      </c>
      <c r="E83" s="1">
        <v>1.5</v>
      </c>
      <c r="F83" s="12">
        <v>45078</v>
      </c>
      <c r="G83" s="4">
        <v>37</v>
      </c>
      <c r="H83" s="1">
        <v>21</v>
      </c>
      <c r="I83" s="3">
        <v>0.75</v>
      </c>
      <c r="J83" s="26">
        <f t="shared" si="28"/>
        <v>0.15205479452054793</v>
      </c>
      <c r="K83" s="9">
        <f t="shared" si="29"/>
        <v>99.772054794520557</v>
      </c>
      <c r="L83" s="9">
        <f>-1*K83</f>
        <v>-99.772054794520557</v>
      </c>
      <c r="M83" s="3">
        <v>100</v>
      </c>
      <c r="N83" s="10">
        <f>RATE(H83,I83,L83,M83)</f>
        <v>7.6178710603077701E-3</v>
      </c>
      <c r="O83" s="9">
        <f>LN(((K83-(((0.75*EXP(-S6*(5/12)))+(0.75*EXP(-S17*(11/12)))+(0.75*EXP(-S28*(17/12)))+(0.75*EXP(-S39*(23/12)))+(0.75*EXP(-O61*(29/12)))+(0.75*EXP(-S72*(35/12))))))/(100+I83)))/(-41/12)</f>
        <v>1.5989228090777123E-2</v>
      </c>
      <c r="T83" s="21" t="s">
        <v>76</v>
      </c>
      <c r="U83" s="9">
        <f t="shared" si="33"/>
        <v>1.5711281520160339E-2</v>
      </c>
    </row>
    <row r="84" spans="1:21" x14ac:dyDescent="0.2">
      <c r="A84" s="19" t="s">
        <v>69</v>
      </c>
      <c r="B84" s="1" t="s">
        <v>6</v>
      </c>
      <c r="C84" s="1" t="s">
        <v>17</v>
      </c>
      <c r="D84" s="1">
        <v>99.54</v>
      </c>
      <c r="E84" s="1">
        <v>1.5</v>
      </c>
      <c r="F84" s="12">
        <v>45078</v>
      </c>
      <c r="G84" s="4">
        <v>38</v>
      </c>
      <c r="H84" s="1">
        <v>21</v>
      </c>
      <c r="I84" s="3">
        <v>0.75</v>
      </c>
      <c r="J84" s="26">
        <f t="shared" si="28"/>
        <v>0.15616438356164383</v>
      </c>
      <c r="K84" s="9">
        <f t="shared" si="29"/>
        <v>99.696164383561651</v>
      </c>
      <c r="L84" s="9">
        <f>-1*K84</f>
        <v>-99.696164383561651</v>
      </c>
      <c r="M84" s="3">
        <v>100</v>
      </c>
      <c r="N84" s="10">
        <f>RATE(H84,I84,L84,M84)</f>
        <v>7.6571799144089757E-3</v>
      </c>
      <c r="O84" s="9">
        <f>LN(((K84-(((0.75*EXP(-S7*(5/12)))+(0.75*EXP(-S18*(11/12)))+(0.75*EXP(-S29*(17/12)))+(0.75*EXP(-S40*(23/12)))+(0.75*EXP(-O62*(29/12)))+(0.75*EXP(-S73*(35/12))))))/(100+I84)))/(-41/12)</f>
        <v>1.6218386100040592E-2</v>
      </c>
      <c r="U84" s="9">
        <f t="shared" si="33"/>
        <v>1.633645245948339E-2</v>
      </c>
    </row>
    <row r="85" spans="1:21" x14ac:dyDescent="0.2">
      <c r="A85" s="19" t="s">
        <v>69</v>
      </c>
      <c r="B85" s="1" t="s">
        <v>7</v>
      </c>
      <c r="C85" s="1" t="s">
        <v>17</v>
      </c>
      <c r="D85" s="1">
        <v>99.53</v>
      </c>
      <c r="E85" s="1">
        <v>1.5</v>
      </c>
      <c r="F85" s="12">
        <v>45078</v>
      </c>
      <c r="G85" s="4">
        <v>39</v>
      </c>
      <c r="H85" s="1">
        <v>21</v>
      </c>
      <c r="I85" s="3">
        <v>0.75</v>
      </c>
      <c r="J85" s="26">
        <f t="shared" si="28"/>
        <v>0.16027397260273973</v>
      </c>
      <c r="K85" s="9">
        <f t="shared" si="29"/>
        <v>99.690273972602739</v>
      </c>
      <c r="L85" s="9">
        <f>-1*K85</f>
        <v>-99.690273972602739</v>
      </c>
      <c r="M85" s="3">
        <v>100</v>
      </c>
      <c r="N85" s="10">
        <f>RATE(H85,I85,L85,M85)</f>
        <v>7.6602323387947443E-3</v>
      </c>
      <c r="O85" s="9">
        <f>LN(((K85-(((0.75*EXP(-S8*(5/12)))+(0.75*EXP(-S19*(11/12)))+(0.75*EXP(-S30*(17/12)))+(0.75*EXP(-S41*(23/12)))+(0.75*EXP(-O63*(29/12)))+(0.75*EXP(-S74*(35/12))))))/(100+I85)))/(-41/12)</f>
        <v>1.6233104557791235E-2</v>
      </c>
      <c r="U85" s="9">
        <f t="shared" si="33"/>
        <v>1.6187653854912745E-2</v>
      </c>
    </row>
    <row r="86" spans="1:21" x14ac:dyDescent="0.2">
      <c r="A86" s="19" t="s">
        <v>69</v>
      </c>
      <c r="B86" s="1" t="s">
        <v>8</v>
      </c>
      <c r="C86" s="1" t="s">
        <v>17</v>
      </c>
      <c r="D86" s="1">
        <v>99.44</v>
      </c>
      <c r="E86" s="1">
        <v>1.5</v>
      </c>
      <c r="F86" s="12">
        <v>45078</v>
      </c>
      <c r="G86" s="4">
        <v>42</v>
      </c>
      <c r="H86" s="1">
        <v>21</v>
      </c>
      <c r="I86" s="3">
        <v>0.75</v>
      </c>
      <c r="J86" s="26">
        <f t="shared" si="28"/>
        <v>0.17260273972602741</v>
      </c>
      <c r="K86" s="9">
        <f t="shared" si="29"/>
        <v>99.612602739726029</v>
      </c>
      <c r="L86" s="9">
        <f>-1*K86</f>
        <v>-99.612602739726029</v>
      </c>
      <c r="M86" s="3">
        <v>100</v>
      </c>
      <c r="N86" s="10">
        <f>RATE(H86,I86,L86,M86)</f>
        <v>7.7005003108613157E-3</v>
      </c>
      <c r="O86" s="9">
        <f>LN(((K86-(((0.75*EXP(-S9*(5/12)))+(0.75*EXP(-S20*(11/12)))+(0.75*EXP(-S31*(17/12)))+(0.75*EXP(-S42*(23/12)))+(0.75*EXP(-O64*(29/12)))+(0.75*EXP(-S75*(35/12))))))/(100+I86)))/(-41/12)</f>
        <v>1.6471186044779068E-2</v>
      </c>
      <c r="U86" s="9">
        <f t="shared" si="33"/>
        <v>1.6081343960184322E-2</v>
      </c>
    </row>
    <row r="87" spans="1:21" x14ac:dyDescent="0.2">
      <c r="A87" s="19" t="s">
        <v>69</v>
      </c>
      <c r="B87" s="1" t="s">
        <v>9</v>
      </c>
      <c r="C87" s="1" t="s">
        <v>17</v>
      </c>
      <c r="D87" s="1">
        <v>99.49</v>
      </c>
      <c r="E87" s="1">
        <v>1.5</v>
      </c>
      <c r="F87" s="12">
        <v>45078</v>
      </c>
      <c r="G87" s="4">
        <v>43</v>
      </c>
      <c r="H87" s="1">
        <v>21</v>
      </c>
      <c r="I87" s="3">
        <v>0.75</v>
      </c>
      <c r="J87" s="26">
        <f t="shared" si="28"/>
        <v>0.17671232876712328</v>
      </c>
      <c r="K87" s="9">
        <f t="shared" si="29"/>
        <v>99.666712328767119</v>
      </c>
      <c r="L87" s="9">
        <f>-1*K87</f>
        <v>-99.666712328767119</v>
      </c>
      <c r="M87" s="3">
        <v>100</v>
      </c>
      <c r="N87" s="10">
        <f>RATE(H87,I87,L87,M87)</f>
        <v>7.6724440202127287E-3</v>
      </c>
      <c r="O87" s="9">
        <f>LN(((K87-(((0.75*EXP(-S10*(5/12)))+(0.75*EXP(-S21*(11/12)))+(0.75*EXP(-S32*(17/12)))+(0.75*EXP(-S43*(23/12)))+(0.75*EXP(-O65*(29/12)))+(0.75*EXP(-S76*(35/12))))))/(100+I87)))/(-41/12)</f>
        <v>1.6307221918292664E-2</v>
      </c>
      <c r="U87" s="9">
        <f t="shared" si="33"/>
        <v>1.6253524706389987E-2</v>
      </c>
    </row>
    <row r="88" spans="1:21" x14ac:dyDescent="0.2">
      <c r="A88" s="19" t="s">
        <v>69</v>
      </c>
      <c r="B88" s="1" t="s">
        <v>10</v>
      </c>
      <c r="C88" s="1" t="s">
        <v>17</v>
      </c>
      <c r="D88" s="1">
        <v>99.56</v>
      </c>
      <c r="E88" s="1">
        <v>1.5</v>
      </c>
      <c r="F88" s="12">
        <v>45078</v>
      </c>
      <c r="G88" s="4">
        <v>44</v>
      </c>
      <c r="H88" s="1">
        <v>21</v>
      </c>
      <c r="I88" s="3">
        <v>0.75</v>
      </c>
      <c r="J88" s="26">
        <f t="shared" si="28"/>
        <v>0.18082191780821918</v>
      </c>
      <c r="K88" s="9">
        <f t="shared" si="29"/>
        <v>99.740821917808219</v>
      </c>
      <c r="L88" s="9">
        <f>-1*K88</f>
        <v>-99.740821917808219</v>
      </c>
      <c r="M88" s="3">
        <v>100</v>
      </c>
      <c r="N88" s="10">
        <f>RATE(H88,I88,L88,M88)</f>
        <v>7.6340447283960843E-3</v>
      </c>
      <c r="O88" s="9">
        <f>LN(((K88-(((0.75*EXP(-S11*(5/12)))+(0.75*EXP(-S22*(11/12)))+(0.75*EXP(-S33*(17/12)))+(0.75*EXP(-S44*(23/12)))+(0.75*EXP(-O66*(29/12)))+(0.75*EXP(-S77*(35/12))))))/(100+I88)))/(-41/12)</f>
        <v>1.6083908976854376E-2</v>
      </c>
      <c r="U88" s="9">
        <f t="shared" si="33"/>
        <v>1.6063092774341321E-2</v>
      </c>
    </row>
    <row r="89" spans="1:21" x14ac:dyDescent="0.2">
      <c r="F89" s="11"/>
      <c r="G89" s="4"/>
      <c r="I89" s="3"/>
      <c r="M89" s="3"/>
      <c r="S89" s="9" t="s">
        <v>38</v>
      </c>
      <c r="U89" s="9" t="s">
        <v>48</v>
      </c>
    </row>
    <row r="90" spans="1:21" x14ac:dyDescent="0.2">
      <c r="A90" s="19" t="s">
        <v>70</v>
      </c>
      <c r="B90" s="1" t="s">
        <v>0</v>
      </c>
      <c r="C90" s="1" t="s">
        <v>18</v>
      </c>
      <c r="D90" s="1">
        <v>102.22</v>
      </c>
      <c r="E90" s="1">
        <v>2.25</v>
      </c>
      <c r="F90" s="12">
        <v>45352</v>
      </c>
      <c r="G90" s="4">
        <v>122</v>
      </c>
      <c r="H90" s="1">
        <v>10</v>
      </c>
      <c r="I90" s="3">
        <v>1.125</v>
      </c>
      <c r="J90" s="26">
        <f t="shared" si="28"/>
        <v>0.75205479452054802</v>
      </c>
      <c r="K90" s="9">
        <f t="shared" si="29"/>
        <v>102.97205479452055</v>
      </c>
      <c r="L90" s="9">
        <f>-1*K90</f>
        <v>-102.97205479452055</v>
      </c>
      <c r="M90" s="3">
        <v>100</v>
      </c>
      <c r="N90" s="10">
        <f>RATE(H90,I90,L90,M90)</f>
        <v>8.1432145967389354E-3</v>
      </c>
      <c r="O90" s="9">
        <f>LN(((((K90-(((1.13*EXP(-O2*(2/12)))+(1.13*EXP(-O13*(8/12)))+(1.13*EXP(-O24*(14/12)))+(1.13*EXP(-O36*(20/12)))+(1.13*EXP(-O46*(26/12)))+(1.13*EXP(-S57*(32/12)))+(1.13*EXP(-O68*(38/12)))+(1.13*EXP(-S90*(44/12)))))))))/(100+I90))/(-50/12)</f>
        <v>1.6980495515082676E-2</v>
      </c>
      <c r="Q90" s="9">
        <f t="shared" ref="Q90:Q99" si="34">(O79-O68)/3</f>
        <v>-4.142268869133936E-6</v>
      </c>
      <c r="S90" s="9">
        <f t="shared" ref="S90:S99" si="35">O79+3*Q90</f>
        <v>1.6471173090944861E-2</v>
      </c>
      <c r="U90" s="9">
        <f>(3/4)*O101+(1/4)*O112</f>
        <v>1.6891543197753572E-2</v>
      </c>
    </row>
    <row r="91" spans="1:21" x14ac:dyDescent="0.2">
      <c r="A91" s="19" t="s">
        <v>70</v>
      </c>
      <c r="B91" s="1" t="s">
        <v>2</v>
      </c>
      <c r="C91" s="1" t="s">
        <v>18</v>
      </c>
      <c r="D91" s="1">
        <v>102.62</v>
      </c>
      <c r="E91" s="1">
        <v>2.25</v>
      </c>
      <c r="F91" s="12">
        <v>45352</v>
      </c>
      <c r="G91" s="4">
        <v>123</v>
      </c>
      <c r="H91" s="1">
        <v>10</v>
      </c>
      <c r="I91" s="3">
        <v>1.125</v>
      </c>
      <c r="J91" s="26">
        <f t="shared" si="28"/>
        <v>0.75821917808219175</v>
      </c>
      <c r="K91" s="9">
        <f t="shared" si="29"/>
        <v>103.37821917808219</v>
      </c>
      <c r="L91" s="9">
        <f>-1*K91</f>
        <v>-103.37821917808219</v>
      </c>
      <c r="M91" s="3">
        <v>100</v>
      </c>
      <c r="N91" s="10">
        <f>RATE(H91,I91,L91,M91)</f>
        <v>7.7265624139848553E-3</v>
      </c>
      <c r="O91" s="9">
        <f>LN(((((K91-(((1.13*EXP(-O3*(2/12)))+(1.13*EXP(-O14*(8/12)))+(1.13*EXP(-O25*(14/12)))+(1.13*EXP(-O37*(20/12)))+(1.13*EXP(-O47*(26/12)))+(1.13*EXP(-S58*(32/12)))+(1.13*EXP(-O69*(38/12)))+(1.13*EXP(-S91*(44/12)))))))))/(100+I91))/(-50/12)</f>
        <v>1.5960815248379136E-2</v>
      </c>
      <c r="Q91" s="9">
        <f t="shared" si="34"/>
        <v>6.1926352699787539E-6</v>
      </c>
      <c r="S91" s="9">
        <f t="shared" si="35"/>
        <v>1.6161292889118901E-2</v>
      </c>
      <c r="U91" s="9">
        <f>(3/4)*O102+(1/4)*O113</f>
        <v>1.6171682460545542E-2</v>
      </c>
    </row>
    <row r="92" spans="1:21" x14ac:dyDescent="0.2">
      <c r="A92" s="19" t="s">
        <v>70</v>
      </c>
      <c r="B92" s="1" t="s">
        <v>3</v>
      </c>
      <c r="C92" s="1" t="s">
        <v>18</v>
      </c>
      <c r="D92" s="1">
        <v>102.79</v>
      </c>
      <c r="E92" s="1">
        <v>2.25</v>
      </c>
      <c r="F92" s="12">
        <v>45352</v>
      </c>
      <c r="G92" s="4">
        <v>126</v>
      </c>
      <c r="H92" s="1">
        <v>10</v>
      </c>
      <c r="I92" s="3">
        <v>1.125</v>
      </c>
      <c r="J92" s="26">
        <f t="shared" si="28"/>
        <v>0.77671232876712337</v>
      </c>
      <c r="K92" s="9">
        <f t="shared" si="29"/>
        <v>103.56671232876712</v>
      </c>
      <c r="L92" s="9">
        <f>-1*K92</f>
        <v>-103.56671232876712</v>
      </c>
      <c r="M92" s="3">
        <v>100</v>
      </c>
      <c r="N92" s="10">
        <f>RATE(H92,I92,L92,M92)</f>
        <v>7.5338333546599587E-3</v>
      </c>
      <c r="O92" s="9">
        <f>LN(((((K92-(((1.13*EXP(-O4*(2/12)))+(1.13*EXP(-O15*(8/12)))+(1.13*EXP(-O26*(14/12)))+(1.13*EXP(-O38*(20/12)))+(1.13*EXP(-O48*(26/12)))+(1.13*EXP(-S59*(32/12)))+(1.13*EXP(-O70*(38/12)))+(1.13*EXP(-S92*(44/12)))))))))/(100+I92))/(-50/12)</f>
        <v>1.5489801249474284E-2</v>
      </c>
      <c r="Q92" s="9">
        <f t="shared" si="34"/>
        <v>1.4435210557585398E-5</v>
      </c>
      <c r="S92" s="9">
        <f t="shared" si="35"/>
        <v>1.5968450151727303E-2</v>
      </c>
      <c r="U92" s="9">
        <f>(3/4)*O103+(1/4)*O114</f>
        <v>1.5709290424520697E-2</v>
      </c>
    </row>
    <row r="93" spans="1:21" x14ac:dyDescent="0.2">
      <c r="A93" s="19" t="s">
        <v>70</v>
      </c>
      <c r="B93" s="1" t="s">
        <v>4</v>
      </c>
      <c r="C93" s="1" t="s">
        <v>18</v>
      </c>
      <c r="D93" s="1">
        <v>102.58</v>
      </c>
      <c r="E93" s="1">
        <v>2.25</v>
      </c>
      <c r="F93" s="12">
        <v>45352</v>
      </c>
      <c r="G93" s="4">
        <v>127</v>
      </c>
      <c r="H93" s="1">
        <v>10</v>
      </c>
      <c r="I93" s="3">
        <v>1.125</v>
      </c>
      <c r="J93" s="26">
        <f t="shared" si="28"/>
        <v>0.78287671232876721</v>
      </c>
      <c r="K93" s="9">
        <f t="shared" si="29"/>
        <v>103.36287671232877</v>
      </c>
      <c r="L93" s="9">
        <f>-1*K93</f>
        <v>-103.36287671232877</v>
      </c>
      <c r="M93" s="3">
        <v>100</v>
      </c>
      <c r="N93" s="10">
        <f>RATE(H93,I93,L93,M93)</f>
        <v>7.7422672281146111E-3</v>
      </c>
      <c r="O93" s="9">
        <f>LN(((((K93-(((1.13*EXP(-O5*(2/12)))+(1.13*EXP(-O16*(8/12)))+(1.13*EXP(-O27*(14/12)))+(1.13*EXP(-O39*(20/12)))+(1.13*EXP(-O49*(26/12)))+(1.13*EXP(-S60*(32/12)))+(1.13*EXP(-O71*(38/12)))+(1.13*EXP(-S93*(44/12)))))))))/(100+I93))/(-50/12)</f>
        <v>1.6002645216005262E-2</v>
      </c>
      <c r="Q93" s="9">
        <f t="shared" si="34"/>
        <v>2.3474550370110776E-5</v>
      </c>
      <c r="R93" s="9" t="s">
        <v>75</v>
      </c>
      <c r="S93" s="9">
        <f t="shared" si="35"/>
        <v>1.6103972688988801E-2</v>
      </c>
      <c r="T93" s="21" t="s">
        <v>76</v>
      </c>
      <c r="U93" s="9">
        <f>(3/4)*O104+(1/4)*O115</f>
        <v>1.598870016379474E-2</v>
      </c>
    </row>
    <row r="94" spans="1:21" x14ac:dyDescent="0.2">
      <c r="A94" s="19" t="s">
        <v>70</v>
      </c>
      <c r="B94" s="1" t="s">
        <v>5</v>
      </c>
      <c r="C94" s="1" t="s">
        <v>18</v>
      </c>
      <c r="D94" s="1">
        <v>102.72</v>
      </c>
      <c r="E94" s="1">
        <v>2.25</v>
      </c>
      <c r="F94" s="12">
        <v>45352</v>
      </c>
      <c r="G94" s="4">
        <v>128</v>
      </c>
      <c r="H94" s="1">
        <v>10</v>
      </c>
      <c r="I94" s="3">
        <v>1.125</v>
      </c>
      <c r="J94" s="26">
        <f t="shared" si="28"/>
        <v>0.78904109589041094</v>
      </c>
      <c r="K94" s="9">
        <f t="shared" si="29"/>
        <v>103.50904109589041</v>
      </c>
      <c r="L94" s="9">
        <f>-1*K94</f>
        <v>-103.50904109589041</v>
      </c>
      <c r="M94" s="3">
        <v>100</v>
      </c>
      <c r="N94" s="10">
        <f>RATE(H94,I94,L94,M94)</f>
        <v>7.5927582706794561E-3</v>
      </c>
      <c r="O94" s="9">
        <f>LN(((((K94-(((1.13*EXP(-O6*(2/12)))+(1.13*EXP(-O17*(8/12)))+(1.13*EXP(-O28*(14/12)))+(1.13*EXP(-O40*(20/12)))+(1.13*EXP(-O50*(26/12)))+(1.13*EXP(-S61*(32/12)))+(1.13*EXP(-O72*(38/12)))+(1.13*EXP(-S94*(44/12)))))))))/(100+I94))/(-50/12)</f>
        <v>1.5631868214269831E-2</v>
      </c>
      <c r="Q94" s="9">
        <f t="shared" si="34"/>
        <v>3.3753489441292841E-6</v>
      </c>
      <c r="S94" s="9">
        <f t="shared" si="35"/>
        <v>1.5999354137609511E-2</v>
      </c>
      <c r="U94" s="9">
        <f>(3/4)*O105+(1/4)*O116</f>
        <v>1.6003491026778182E-2</v>
      </c>
    </row>
    <row r="95" spans="1:21" x14ac:dyDescent="0.2">
      <c r="A95" s="19" t="s">
        <v>70</v>
      </c>
      <c r="B95" s="1" t="s">
        <v>6</v>
      </c>
      <c r="C95" s="1" t="s">
        <v>18</v>
      </c>
      <c r="D95" s="1">
        <v>102.42</v>
      </c>
      <c r="E95" s="1">
        <v>2.25</v>
      </c>
      <c r="F95" s="12">
        <v>45352</v>
      </c>
      <c r="G95" s="4">
        <v>129</v>
      </c>
      <c r="H95" s="1">
        <v>10</v>
      </c>
      <c r="I95" s="3">
        <v>1.125</v>
      </c>
      <c r="J95" s="26">
        <f t="shared" si="28"/>
        <v>0.79520547945205478</v>
      </c>
      <c r="K95" s="9">
        <f t="shared" si="29"/>
        <v>103.21520547945205</v>
      </c>
      <c r="L95" s="9">
        <f>-1*K95</f>
        <v>-103.21520547945205</v>
      </c>
      <c r="M95" s="3">
        <v>100</v>
      </c>
      <c r="N95" s="10">
        <f>RATE(H95,I95,L95,M95)</f>
        <v>7.8935616011719476E-3</v>
      </c>
      <c r="O95" s="9">
        <f>LN(((((K95-(((1.13*EXP(-O7*(2/12)))+(1.13*EXP(-O18*(8/12)))+(1.13*EXP(-O29*(14/12)))+(1.13*EXP(-O41*(20/12)))+(1.13*EXP(-O51*(26/12)))+(1.13*EXP(-S62*(32/12)))+(1.13*EXP(-O73*(38/12)))+(1.13*EXP(-S95*(44/12)))))))))/(100+I95))/(-50/12)</f>
        <v>1.6370185705038478E-2</v>
      </c>
      <c r="Q95" s="9">
        <f t="shared" si="34"/>
        <v>-1.2816903115472436E-5</v>
      </c>
      <c r="S95" s="9">
        <f t="shared" si="35"/>
        <v>1.6179935390694174E-2</v>
      </c>
      <c r="T95" s="21"/>
      <c r="U95" s="9">
        <f>(3/4)*O106+(1/4)*O117</f>
        <v>1.6431979771971052E-2</v>
      </c>
    </row>
    <row r="96" spans="1:21" x14ac:dyDescent="0.2">
      <c r="A96" s="19" t="s">
        <v>70</v>
      </c>
      <c r="B96" s="1" t="s">
        <v>7</v>
      </c>
      <c r="C96" s="1" t="s">
        <v>18</v>
      </c>
      <c r="D96" s="1">
        <v>102.49</v>
      </c>
      <c r="E96" s="1">
        <v>2.25</v>
      </c>
      <c r="F96" s="12">
        <v>45352</v>
      </c>
      <c r="G96" s="4">
        <v>130</v>
      </c>
      <c r="H96" s="1">
        <v>10</v>
      </c>
      <c r="I96" s="3">
        <v>1.125</v>
      </c>
      <c r="J96" s="26">
        <f t="shared" si="28"/>
        <v>0.80136986301369861</v>
      </c>
      <c r="K96" s="9">
        <f t="shared" si="29"/>
        <v>103.2913698630137</v>
      </c>
      <c r="L96" s="9">
        <f>-1*K96</f>
        <v>-103.2913698630137</v>
      </c>
      <c r="M96" s="3">
        <v>100</v>
      </c>
      <c r="N96" s="10">
        <f>RATE(H96,I96,L96,M96)</f>
        <v>7.8154978276289457E-3</v>
      </c>
      <c r="O96" s="9">
        <f>LN(((((K96-(((1.13*EXP(-O8*(2/12)))+(1.13*EXP(-O19*(8/12)))+(1.13*EXP(-O30*(14/12)))+(1.13*EXP(-O42*(20/12)))+(1.13*EXP(-O52*(26/12)))+(1.13*EXP(-S63*(32/12)))+(1.13*EXP(-O74*(38/12)))+(1.13*EXP(-S96*(44/12)))))))))/(100+I96))/(-50/12)</f>
        <v>1.6174667939804606E-2</v>
      </c>
      <c r="P96" s="9">
        <v>50</v>
      </c>
      <c r="Q96" s="9">
        <f t="shared" si="34"/>
        <v>-4.5944881997579449E-5</v>
      </c>
      <c r="S96" s="9">
        <f t="shared" si="35"/>
        <v>1.6095269911798497E-2</v>
      </c>
      <c r="U96" s="9">
        <f>(3/4)*O107+(1/4)*O118</f>
        <v>1.6301849033907079E-2</v>
      </c>
    </row>
    <row r="97" spans="1:21" x14ac:dyDescent="0.2">
      <c r="A97" s="19" t="s">
        <v>70</v>
      </c>
      <c r="B97" s="1" t="s">
        <v>8</v>
      </c>
      <c r="C97" s="1" t="s">
        <v>18</v>
      </c>
      <c r="D97" s="1">
        <v>102.55</v>
      </c>
      <c r="E97" s="1">
        <v>2.25</v>
      </c>
      <c r="F97" s="12">
        <v>45352</v>
      </c>
      <c r="G97" s="4">
        <v>133</v>
      </c>
      <c r="H97" s="1">
        <v>10</v>
      </c>
      <c r="I97" s="3">
        <v>1.125</v>
      </c>
      <c r="J97" s="26">
        <f t="shared" si="28"/>
        <v>0.81986301369863013</v>
      </c>
      <c r="K97" s="9">
        <f t="shared" si="29"/>
        <v>103.36986301369863</v>
      </c>
      <c r="L97" s="9">
        <f>-1*K97</f>
        <v>-103.36986301369863</v>
      </c>
      <c r="M97" s="3">
        <v>100</v>
      </c>
      <c r="N97" s="10">
        <f>RATE(H97,I97,L97,M97)</f>
        <v>7.7351156004827675E-3</v>
      </c>
      <c r="O97" s="9">
        <f>LN(((((K97-(((1.13*EXP(-O9*(2/12)))+(1.13*EXP(-O20*(8/12)))+(1.13*EXP(-O31*(14/12)))+(1.13*EXP(-O43*(20/12)))+(1.13*EXP(-O53*(26/12)))+(1.13*EXP(-S64*(32/12)))+(1.13*EXP(-O75*(38/12)))+(1.13*EXP(-S97*(44/12)))))))))/(100+I97))/(-50/12)</f>
        <v>1.5969960507442968E-2</v>
      </c>
      <c r="Q97" s="9">
        <f t="shared" si="34"/>
        <v>5.5651159326248105E-6</v>
      </c>
      <c r="S97" s="9">
        <f t="shared" si="35"/>
        <v>1.6487881392576943E-2</v>
      </c>
      <c r="U97" s="9">
        <f>(3/4)*O108+(1/4)*O119</f>
        <v>1.6400317661971218E-2</v>
      </c>
    </row>
    <row r="98" spans="1:21" x14ac:dyDescent="0.2">
      <c r="A98" s="19" t="s">
        <v>70</v>
      </c>
      <c r="B98" s="1" t="s">
        <v>9</v>
      </c>
      <c r="C98" s="1" t="s">
        <v>18</v>
      </c>
      <c r="D98" s="1">
        <v>102.44</v>
      </c>
      <c r="E98" s="1">
        <v>2.25</v>
      </c>
      <c r="F98" s="12">
        <v>45352</v>
      </c>
      <c r="G98" s="4">
        <v>134</v>
      </c>
      <c r="H98" s="1">
        <v>10</v>
      </c>
      <c r="I98" s="3">
        <v>1.125</v>
      </c>
      <c r="J98" s="26">
        <f t="shared" si="28"/>
        <v>0.82602739726027397</v>
      </c>
      <c r="K98" s="9">
        <f t="shared" si="29"/>
        <v>103.26602739726027</v>
      </c>
      <c r="L98" s="9">
        <f>-1*K98</f>
        <v>-103.26602739726027</v>
      </c>
      <c r="M98" s="3">
        <v>100</v>
      </c>
      <c r="N98" s="10">
        <f>RATE(H98,I98,L98,M98)</f>
        <v>7.8414650237017894E-3</v>
      </c>
      <c r="O98" s="9">
        <f>LN(((((K98-(((1.13*EXP(-O10*(2/12)))+(1.13*EXP(-O21*(8/12)))+(1.13*EXP(-O32*(14/12)))+(1.13*EXP(-O44*(20/12)))+(1.13*EXP(-O54*(26/12)))+(1.13*EXP(-S65*(32/12)))+(1.13*EXP(-O76*(38/12)))+(1.13*EXP(-S98*(44/12)))))))))/(100+I98))/(-50/12)</f>
        <v>1.6238182645846366E-2</v>
      </c>
      <c r="Q98" s="9">
        <f t="shared" si="34"/>
        <v>-4.0588741790613853E-7</v>
      </c>
      <c r="S98" s="9">
        <f t="shared" si="35"/>
        <v>1.6306004256038946E-2</v>
      </c>
      <c r="U98" s="9">
        <f>(3/4)*O109+(1/4)*O120</f>
        <v>1.6266487271360177E-2</v>
      </c>
    </row>
    <row r="99" spans="1:21" x14ac:dyDescent="0.2">
      <c r="A99" s="19" t="s">
        <v>70</v>
      </c>
      <c r="B99" s="1" t="s">
        <v>10</v>
      </c>
      <c r="C99" s="1" t="s">
        <v>18</v>
      </c>
      <c r="D99" s="1">
        <v>102.54</v>
      </c>
      <c r="E99" s="1">
        <v>2.25</v>
      </c>
      <c r="F99" s="12">
        <v>45352</v>
      </c>
      <c r="G99" s="4">
        <v>135</v>
      </c>
      <c r="H99" s="1">
        <v>10</v>
      </c>
      <c r="I99" s="3">
        <v>1.125</v>
      </c>
      <c r="J99" s="26">
        <f t="shared" si="28"/>
        <v>0.8321917808219178</v>
      </c>
      <c r="K99" s="9">
        <f t="shared" si="29"/>
        <v>103.37219178082192</v>
      </c>
      <c r="L99" s="9">
        <f>-1*K99</f>
        <v>-103.37219178082192</v>
      </c>
      <c r="M99" s="3">
        <v>100</v>
      </c>
      <c r="N99" s="10">
        <f>RATE(H99,I99,L99,M99)</f>
        <v>7.7327318466170261E-3</v>
      </c>
      <c r="O99" s="9">
        <f>LN(((((K99-(((1.13*EXP(-O11*(2/12)))+(1.13*EXP(-O22*(8/12)))+(1.13*EXP(-O33*(14/12)))+(1.13*EXP(-O45*(20/12)))+(1.13*EXP(-O55*(26/12)))+(1.13*EXP(-S66*(32/12)))+(1.13*EXP(-O77*(38/12)))+(1.13*EXP(-S99*(44/12)))))))))/(100+I99))/(-50/12)</f>
        <v>1.6057145287909018E-2</v>
      </c>
      <c r="Q99" s="9">
        <f t="shared" si="34"/>
        <v>-2.1068857559706361E-5</v>
      </c>
      <c r="S99" s="9">
        <f t="shared" si="35"/>
        <v>1.6020702404175257E-2</v>
      </c>
      <c r="U99" s="9">
        <f>(3/4)*O110+(1/4)*O121</f>
        <v>1.6029575791653688E-2</v>
      </c>
    </row>
    <row r="100" spans="1:21" x14ac:dyDescent="0.2">
      <c r="F100" s="11"/>
      <c r="G100" s="4"/>
      <c r="I100" s="3"/>
      <c r="M100" s="3"/>
      <c r="S100" s="9" t="s">
        <v>39</v>
      </c>
      <c r="U100" s="9" t="s">
        <v>32</v>
      </c>
    </row>
    <row r="101" spans="1:21" x14ac:dyDescent="0.2">
      <c r="A101" s="19" t="s">
        <v>73</v>
      </c>
      <c r="B101" s="1" t="s">
        <v>0</v>
      </c>
      <c r="C101" s="17" t="s">
        <v>19</v>
      </c>
      <c r="D101" s="1">
        <v>103.53</v>
      </c>
      <c r="E101" s="1">
        <v>2.5</v>
      </c>
      <c r="F101" s="12">
        <v>45444</v>
      </c>
      <c r="G101" s="4">
        <v>31</v>
      </c>
      <c r="H101" s="1">
        <v>21</v>
      </c>
      <c r="I101" s="3">
        <v>1.25</v>
      </c>
      <c r="J101" s="26">
        <f t="shared" si="28"/>
        <v>0.21232876712328766</v>
      </c>
      <c r="K101" s="9">
        <f t="shared" si="29"/>
        <v>103.74232876712328</v>
      </c>
      <c r="L101" s="9">
        <f>-1*K101</f>
        <v>-103.74232876712328</v>
      </c>
      <c r="M101" s="3">
        <v>100</v>
      </c>
      <c r="N101" s="10">
        <f>RATE(H101,I101,L101,M101)</f>
        <v>1.0504848298410537E-2</v>
      </c>
      <c r="O101" s="9">
        <f>LN(((K101-(((1.25*EXP(-S2*(5/12)))+(1.25*EXP(-S13*(11/12)))+(1.25*EXP(-S24*(17/12)))+(1.25*EXP(-S35*(23/12)))+(1.25*EXP(-O57*(29/12)))+(1.25*EXP(-S68*(35/12)))+(1.25*EXP(-O79*(41/12)))+(1.25*EXP(-S101*(47/12))))))/(100+I101)))/(-53/12)</f>
        <v>1.6583192059229666E-2</v>
      </c>
      <c r="Q101" s="9">
        <f t="shared" ref="Q101:Q110" si="36">(O90-O79)/9</f>
        <v>5.5210624170045878E-5</v>
      </c>
      <c r="S101" s="9">
        <f t="shared" ref="S101:S110" si="37">O79+6*Q101</f>
        <v>1.681486364257254E-2</v>
      </c>
      <c r="U101" s="9">
        <f>(2/6)*O112+(4/6)*O123</f>
        <v>1.6940103108083183E-2</v>
      </c>
    </row>
    <row r="102" spans="1:21" x14ac:dyDescent="0.2">
      <c r="A102" s="19" t="s">
        <v>73</v>
      </c>
      <c r="B102" s="1" t="s">
        <v>2</v>
      </c>
      <c r="C102" s="17" t="s">
        <v>19</v>
      </c>
      <c r="D102" s="1">
        <v>103.86</v>
      </c>
      <c r="E102" s="1">
        <v>2.5</v>
      </c>
      <c r="F102" s="12">
        <v>45444</v>
      </c>
      <c r="G102" s="4">
        <v>32</v>
      </c>
      <c r="H102" s="1">
        <v>21</v>
      </c>
      <c r="I102" s="3">
        <v>1.25</v>
      </c>
      <c r="J102" s="26">
        <f t="shared" si="28"/>
        <v>0.21917808219178081</v>
      </c>
      <c r="K102" s="9">
        <f t="shared" si="29"/>
        <v>104.07917808219177</v>
      </c>
      <c r="L102" s="9">
        <f>-1*K102</f>
        <v>-104.07917808219177</v>
      </c>
      <c r="M102" s="3">
        <v>100</v>
      </c>
      <c r="N102" s="10">
        <f>RATE(H102,I102,L102,M102)</f>
        <v>1.03292731112434E-2</v>
      </c>
      <c r="O102" s="9">
        <f>LN(((K102-(((1.25*EXP(-S3*(5/12)))+(1.25*EXP(-S14*(11/12)))+(1.25*EXP(-S25*(17/12)))+(1.25*EXP(-S36*(23/12)))+(1.25*EXP(-O58*(29/12)))+(1.25*EXP(-S69*(35/12)))+(1.25*EXP(-O80*(41/12)))+(1.25*EXP(-S102*(47/12))))))/(100+I102)))/(-53/12)</f>
        <v>1.5798672483484533E-2</v>
      </c>
      <c r="Q102" s="9">
        <f t="shared" si="36"/>
        <v>-2.0211081658869784E-5</v>
      </c>
      <c r="S102" s="9">
        <f t="shared" si="37"/>
        <v>1.6021448493355746E-2</v>
      </c>
      <c r="U102" s="9">
        <f t="shared" ref="U102:U110" si="38">(2/6)*O113+(4/6)*O124</f>
        <v>1.6504349656370307E-2</v>
      </c>
    </row>
    <row r="103" spans="1:21" x14ac:dyDescent="0.2">
      <c r="A103" s="19" t="s">
        <v>73</v>
      </c>
      <c r="B103" s="1" t="s">
        <v>3</v>
      </c>
      <c r="C103" s="17" t="s">
        <v>19</v>
      </c>
      <c r="D103" s="1">
        <v>103.99</v>
      </c>
      <c r="E103" s="1">
        <v>2.5</v>
      </c>
      <c r="F103" s="12">
        <v>45444</v>
      </c>
      <c r="G103" s="4">
        <v>35</v>
      </c>
      <c r="H103" s="1">
        <v>21</v>
      </c>
      <c r="I103" s="3">
        <v>1.25</v>
      </c>
      <c r="J103" s="26">
        <f t="shared" si="28"/>
        <v>0.23972602739726026</v>
      </c>
      <c r="K103" s="9">
        <f t="shared" si="29"/>
        <v>104.22972602739725</v>
      </c>
      <c r="L103" s="9">
        <f>-1*K103</f>
        <v>-104.22972602739725</v>
      </c>
      <c r="M103" s="3">
        <v>100</v>
      </c>
      <c r="N103" s="10">
        <f>RATE(H103,I103,L103,M103)</f>
        <v>1.0251011116442492E-2</v>
      </c>
      <c r="O103" s="9">
        <f>LN(((K103-(((1.25*EXP(-S4*(5/12)))+(1.25*EXP(-S15*(11/12)))+(1.25*EXP(-S26*(17/12)))+(1.25*EXP(-S37*(23/12)))+(1.25*EXP(-O59*(29/12)))+(1.25*EXP(-S70*(35/12)))+(1.25*EXP(-O81*(41/12)))+(1.25*EXP(-S103*(47/12))))))/(100+I103)))/(-53/12)</f>
        <v>1.5450033769342486E-2</v>
      </c>
      <c r="Q103" s="9">
        <f t="shared" si="36"/>
        <v>-4.837147450891806E-5</v>
      </c>
      <c r="S103" s="9">
        <f t="shared" si="37"/>
        <v>1.563491567300104E-2</v>
      </c>
      <c r="U103" s="9">
        <f t="shared" si="38"/>
        <v>1.6019976592494319E-2</v>
      </c>
    </row>
    <row r="104" spans="1:21" x14ac:dyDescent="0.2">
      <c r="A104" s="19" t="s">
        <v>73</v>
      </c>
      <c r="B104" s="1" t="s">
        <v>4</v>
      </c>
      <c r="C104" s="17" t="s">
        <v>19</v>
      </c>
      <c r="D104" s="1">
        <v>103.88</v>
      </c>
      <c r="E104" s="1">
        <v>2.5</v>
      </c>
      <c r="F104" s="12">
        <v>45444</v>
      </c>
      <c r="G104" s="4">
        <v>36</v>
      </c>
      <c r="H104" s="1">
        <v>21</v>
      </c>
      <c r="I104" s="3">
        <v>1.25</v>
      </c>
      <c r="J104" s="26">
        <f t="shared" si="28"/>
        <v>0.24657534246575341</v>
      </c>
      <c r="K104" s="9">
        <f t="shared" si="29"/>
        <v>104.12657534246574</v>
      </c>
      <c r="L104" s="9">
        <f>-1*K104</f>
        <v>-104.12657534246574</v>
      </c>
      <c r="M104" s="3">
        <v>100</v>
      </c>
      <c r="N104" s="10">
        <f>RATE(H104,I104,L104,M104)</f>
        <v>1.0304619951276961E-2</v>
      </c>
      <c r="O104" s="9">
        <f>LN(((K104-(((1.25*EXP(-S5*(5/12)))+(1.25*EXP(-S16*(11/12)))+(1.25*EXP(-S27*(17/12)))+(1.25*EXP(-S38*(23/12)))+(1.25*EXP(-O60*(29/12)))+(1.25*EXP(-S71*(35/12)))+(1.25*EXP(-O82*(41/12)))+(1.25*EXP(-S104*(47/12))))))/(100+I104)))/(-53/12)</f>
        <v>1.5689678288860136E-2</v>
      </c>
      <c r="P104" s="9">
        <v>53</v>
      </c>
      <c r="Q104" s="9">
        <f t="shared" si="36"/>
        <v>-3.4337579859119081E-6</v>
      </c>
      <c r="S104" s="9">
        <f t="shared" si="37"/>
        <v>1.6012946489962997E-2</v>
      </c>
      <c r="U104" s="9">
        <f t="shared" si="38"/>
        <v>1.6282905174360058E-2</v>
      </c>
    </row>
    <row r="105" spans="1:21" x14ac:dyDescent="0.2">
      <c r="A105" s="19" t="s">
        <v>73</v>
      </c>
      <c r="B105" s="1" t="s">
        <v>5</v>
      </c>
      <c r="C105" s="17" t="s">
        <v>19</v>
      </c>
      <c r="D105" s="1">
        <v>103.82</v>
      </c>
      <c r="E105" s="1">
        <v>2.5</v>
      </c>
      <c r="F105" s="12">
        <v>45444</v>
      </c>
      <c r="G105" s="4">
        <v>37</v>
      </c>
      <c r="H105" s="1">
        <v>21</v>
      </c>
      <c r="I105" s="3">
        <v>1.25</v>
      </c>
      <c r="J105" s="26">
        <f t="shared" si="28"/>
        <v>0.25342465753424659</v>
      </c>
      <c r="K105" s="9">
        <f t="shared" si="29"/>
        <v>104.07342465753425</v>
      </c>
      <c r="L105" s="9">
        <f>-1*K105</f>
        <v>-104.07342465753425</v>
      </c>
      <c r="M105" s="3">
        <v>100</v>
      </c>
      <c r="N105" s="10">
        <f>RATE(H105,I105,L105,M105)</f>
        <v>1.0332266555820006E-2</v>
      </c>
      <c r="O105" s="9">
        <f>LN(((K105-(((1.25*EXP(-S6*(5/12)))+(1.25*EXP(-S17*(11/12)))+(1.25*EXP(-S28*(17/12)))+(1.25*EXP(-S39*(23/12)))+(1.25*EXP(-O61*(29/12)))+(1.25*EXP(-S72*(35/12)))+(1.25*EXP(-O83*(41/12)))+(1.25*EXP(-S105*(47/12))))))/(100+I105)))/(-53/12)</f>
        <v>1.5819079659907313E-2</v>
      </c>
      <c r="Q105" s="9">
        <f t="shared" si="36"/>
        <v>-3.9706652945254657E-5</v>
      </c>
      <c r="R105" s="20" t="s">
        <v>74</v>
      </c>
      <c r="S105" s="9">
        <f t="shared" si="37"/>
        <v>1.5750988173105596E-2</v>
      </c>
      <c r="T105" s="21" t="s">
        <v>76</v>
      </c>
      <c r="U105" s="9">
        <f t="shared" si="38"/>
        <v>1.6170893211598709E-2</v>
      </c>
    </row>
    <row r="106" spans="1:21" x14ac:dyDescent="0.2">
      <c r="A106" s="19" t="s">
        <v>73</v>
      </c>
      <c r="B106" s="1" t="s">
        <v>6</v>
      </c>
      <c r="C106" s="17" t="s">
        <v>19</v>
      </c>
      <c r="D106" s="1">
        <v>103.65</v>
      </c>
      <c r="E106" s="1">
        <v>2.5</v>
      </c>
      <c r="F106" s="12">
        <v>45444</v>
      </c>
      <c r="G106" s="4">
        <v>38</v>
      </c>
      <c r="H106" s="1">
        <v>21</v>
      </c>
      <c r="I106" s="3">
        <v>1.25</v>
      </c>
      <c r="J106" s="26">
        <f t="shared" si="28"/>
        <v>0.26027397260273971</v>
      </c>
      <c r="K106" s="9">
        <f t="shared" si="29"/>
        <v>103.91027397260275</v>
      </c>
      <c r="L106" s="9">
        <f>-1*K106</f>
        <v>-103.91027397260275</v>
      </c>
      <c r="M106" s="3">
        <v>100</v>
      </c>
      <c r="N106" s="10">
        <f>RATE(H106,I106,L106,M106)</f>
        <v>1.0417230110161543E-2</v>
      </c>
      <c r="O106" s="9">
        <f>LN(((K106-(((1.25*EXP(-S7*(5/12)))+(1.25*EXP(-S18*(11/12)))+(1.25*EXP(-S29*(17/12)))+(1.25*EXP(-S40*(23/12)))+(1.25*EXP(-O62*(29/12)))+(1.25*EXP(-S73*(35/12)))+(1.25*EXP(-O84*(41/12)))+(1.25*EXP(-S106*(47/12))))))/(100+I106)))/(-53/12)</f>
        <v>1.6197225914036221E-2</v>
      </c>
      <c r="Q106" s="9">
        <f t="shared" si="36"/>
        <v>1.6866622777542912E-5</v>
      </c>
      <c r="S106" s="9">
        <f t="shared" si="37"/>
        <v>1.6319585836705848E-2</v>
      </c>
      <c r="U106" s="9">
        <f t="shared" si="38"/>
        <v>1.6603298293205421E-2</v>
      </c>
    </row>
    <row r="107" spans="1:21" x14ac:dyDescent="0.2">
      <c r="A107" s="19" t="s">
        <v>73</v>
      </c>
      <c r="B107" s="1" t="s">
        <v>7</v>
      </c>
      <c r="C107" s="17" t="s">
        <v>19</v>
      </c>
      <c r="D107" s="1">
        <v>103.7</v>
      </c>
      <c r="E107" s="1">
        <v>2.5</v>
      </c>
      <c r="F107" s="12">
        <v>45444</v>
      </c>
      <c r="G107" s="4">
        <v>39</v>
      </c>
      <c r="H107" s="1">
        <v>21</v>
      </c>
      <c r="I107" s="3">
        <v>1.25</v>
      </c>
      <c r="J107" s="26">
        <f t="shared" si="28"/>
        <v>0.26712328767123289</v>
      </c>
      <c r="K107" s="9">
        <f t="shared" si="29"/>
        <v>103.96712328767124</v>
      </c>
      <c r="L107" s="9">
        <f>-1*K107</f>
        <v>-103.96712328767124</v>
      </c>
      <c r="M107" s="3">
        <v>100</v>
      </c>
      <c r="N107" s="10">
        <f>RATE(H107,I107,L107,M107)</f>
        <v>1.0387607718605332E-2</v>
      </c>
      <c r="O107" s="9">
        <f>LN(((K107-(((1.25*EXP(-S8*(5/12)))+(1.25*EXP(-S19*(11/12)))+(1.25*EXP(-S30*(17/12)))+(1.25*EXP(-S41*(23/12)))+(1.25*EXP(-O63*(29/12)))+(1.25*EXP(-S74*(35/12)))+(1.25*EXP(-O85*(41/12)))+(1.25*EXP(-S107*(47/12))))))/(100+I107)))/(-53/12)</f>
        <v>1.6057564224363895E-2</v>
      </c>
      <c r="Q107" s="9">
        <f t="shared" si="36"/>
        <v>-6.4929575540699043E-6</v>
      </c>
      <c r="S107" s="9">
        <f t="shared" si="37"/>
        <v>1.6194146812466816E-2</v>
      </c>
      <c r="U107" s="9">
        <f t="shared" si="38"/>
        <v>1.6634870783873455E-2</v>
      </c>
    </row>
    <row r="108" spans="1:21" x14ac:dyDescent="0.2">
      <c r="A108" s="19" t="s">
        <v>73</v>
      </c>
      <c r="B108" s="1" t="s">
        <v>8</v>
      </c>
      <c r="C108" s="17" t="s">
        <v>19</v>
      </c>
      <c r="D108" s="1">
        <v>103.61</v>
      </c>
      <c r="E108" s="1">
        <v>2.5</v>
      </c>
      <c r="F108" s="12">
        <v>45444</v>
      </c>
      <c r="G108" s="4">
        <v>42</v>
      </c>
      <c r="H108" s="1">
        <v>21</v>
      </c>
      <c r="I108" s="3">
        <v>1.25</v>
      </c>
      <c r="J108" s="26">
        <f t="shared" si="28"/>
        <v>0.28767123287671231</v>
      </c>
      <c r="K108" s="9">
        <f t="shared" si="29"/>
        <v>103.89767123287672</v>
      </c>
      <c r="L108" s="9">
        <f>-1*K108</f>
        <v>-103.89767123287672</v>
      </c>
      <c r="M108" s="3">
        <v>100</v>
      </c>
      <c r="N108" s="10">
        <f>RATE(H108,I108,L108,M108)</f>
        <v>1.0423799484897783E-2</v>
      </c>
      <c r="O108" s="9">
        <f>LN(((K108-(((1.25*EXP(-S9*(5/12)))+(1.25*EXP(-S20*(11/12)))+(1.25*EXP(-S31*(17/12)))+(1.25*EXP(-S42*(23/12)))+(1.25*EXP(-O64*(29/12)))+(1.25*EXP(-S75*(35/12)))+(1.25*EXP(-O86*(41/12)))+(1.25*EXP(-S108*(47/12))))))/(100+I108)))/(-53/12)</f>
        <v>1.6221989234993472E-2</v>
      </c>
      <c r="Q108" s="9">
        <f t="shared" si="36"/>
        <v>-5.5691726370677798E-5</v>
      </c>
      <c r="S108" s="9">
        <f t="shared" si="37"/>
        <v>1.6137035686555001E-2</v>
      </c>
      <c r="U108" s="9">
        <f t="shared" si="38"/>
        <v>1.6600741204868395E-2</v>
      </c>
    </row>
    <row r="109" spans="1:21" x14ac:dyDescent="0.2">
      <c r="A109" s="19" t="s">
        <v>73</v>
      </c>
      <c r="B109" s="1" t="s">
        <v>9</v>
      </c>
      <c r="C109" s="17" t="s">
        <v>19</v>
      </c>
      <c r="D109" s="4">
        <v>103.7</v>
      </c>
      <c r="E109" s="1">
        <v>2.5</v>
      </c>
      <c r="F109" s="12">
        <v>45444</v>
      </c>
      <c r="G109" s="4">
        <v>43</v>
      </c>
      <c r="H109" s="1">
        <v>21</v>
      </c>
      <c r="I109" s="3">
        <v>1.25</v>
      </c>
      <c r="J109" s="26">
        <f t="shared" si="28"/>
        <v>0.29452054794520549</v>
      </c>
      <c r="K109" s="9">
        <f t="shared" si="29"/>
        <v>103.99452054794521</v>
      </c>
      <c r="L109" s="9">
        <f>-1*K109</f>
        <v>-103.99452054794521</v>
      </c>
      <c r="M109" s="3">
        <v>100</v>
      </c>
      <c r="N109" s="10">
        <f>RATE(H109,I109,L109,M109)</f>
        <v>1.0373338410766635E-2</v>
      </c>
      <c r="O109" s="9">
        <f>LN(((K109-(((1.25*EXP(-S10*(5/12)))+(1.25*EXP(-S21*(11/12)))+(1.25*EXP(-S32*(17/12)))+(1.25*EXP(-S43*(23/12)))+(1.25*EXP(-O65*(29/12)))+(1.25*EXP(-S76*(35/12)))+(1.25*EXP(-O87*(41/12)))+(1.25*EXP(-S109*(47/12))))))/(100+I109)))/(-53/12)</f>
        <v>1.5992635810136782E-2</v>
      </c>
      <c r="Q109" s="9">
        <f t="shared" si="36"/>
        <v>-7.6710302718108961E-6</v>
      </c>
      <c r="S109" s="9">
        <f t="shared" si="37"/>
        <v>1.62611957366618E-2</v>
      </c>
      <c r="U109" s="9">
        <f t="shared" si="38"/>
        <v>1.6507299115231293E-2</v>
      </c>
    </row>
    <row r="110" spans="1:21" x14ac:dyDescent="0.2">
      <c r="A110" s="19" t="s">
        <v>73</v>
      </c>
      <c r="B110" s="1" t="s">
        <v>10</v>
      </c>
      <c r="C110" s="17" t="s">
        <v>19</v>
      </c>
      <c r="D110" s="4">
        <v>103.8</v>
      </c>
      <c r="E110" s="1">
        <v>2.5</v>
      </c>
      <c r="F110" s="12">
        <v>45444</v>
      </c>
      <c r="G110" s="4">
        <v>44</v>
      </c>
      <c r="H110" s="1">
        <v>21</v>
      </c>
      <c r="I110" s="3">
        <v>1.25</v>
      </c>
      <c r="J110" s="26">
        <f t="shared" si="28"/>
        <v>0.30136986301369861</v>
      </c>
      <c r="K110" s="9">
        <f t="shared" si="29"/>
        <v>104.1013698630137</v>
      </c>
      <c r="L110" s="9">
        <f>-1*K110</f>
        <v>-104.1013698630137</v>
      </c>
      <c r="M110" s="3">
        <v>100</v>
      </c>
      <c r="N110" s="10">
        <f>RATE(H110,I110,L110,M110)</f>
        <v>1.0317728721305893E-2</v>
      </c>
      <c r="O110" s="9">
        <f>LN(((K110-(((1.25*EXP(-S11*(5/12)))+(1.25*EXP(-S22*(11/12)))+(1.25*EXP(-S33*(17/12)))+(1.25*EXP(-S44*(23/12)))+(1.25*EXP(-O66*(29/12)))+(1.25*EXP(-S77*(35/12)))+(1.25*EXP(-O88*(41/12)))+(1.25*EXP(-S110*(47/12))))))/(100+I110)))/(-53/12)</f>
        <v>1.574617102810668E-2</v>
      </c>
      <c r="Q110" s="9">
        <f t="shared" si="36"/>
        <v>-2.97374321615091E-6</v>
      </c>
      <c r="S110" s="9">
        <f t="shared" si="37"/>
        <v>1.6066066517557469E-2</v>
      </c>
      <c r="U110" s="9">
        <f t="shared" si="38"/>
        <v>1.6280431645943838E-2</v>
      </c>
    </row>
    <row r="111" spans="1:21" x14ac:dyDescent="0.2">
      <c r="G111" s="6"/>
      <c r="I111" s="3"/>
      <c r="M111" s="3"/>
    </row>
    <row r="112" spans="1:21" x14ac:dyDescent="0.2">
      <c r="A112" s="19" t="s">
        <v>71</v>
      </c>
      <c r="B112" s="2" t="s">
        <v>0</v>
      </c>
      <c r="C112" s="8" t="s">
        <v>29</v>
      </c>
      <c r="D112" s="2">
        <v>98.72</v>
      </c>
      <c r="E112" s="2">
        <v>1.5</v>
      </c>
      <c r="F112" s="15">
        <v>45536</v>
      </c>
      <c r="G112" s="4">
        <v>122</v>
      </c>
      <c r="H112" s="1">
        <v>10</v>
      </c>
      <c r="I112" s="3">
        <v>0.75</v>
      </c>
      <c r="J112" s="26">
        <f t="shared" si="28"/>
        <v>0.50136986301369868</v>
      </c>
      <c r="K112" s="9">
        <f t="shared" si="29"/>
        <v>99.221369863013692</v>
      </c>
      <c r="L112" s="9">
        <f>-1*K112</f>
        <v>-99.221369863013692</v>
      </c>
      <c r="M112" s="3">
        <v>100</v>
      </c>
      <c r="N112" s="10">
        <f>RATE(H112,I112,L112,M112)</f>
        <v>8.314679676157205E-3</v>
      </c>
      <c r="O112" s="9">
        <f>LN(((((K112-(((0.75*EXP(-O2*(2/12)))+(0.75*EXP(-O13*(8/12)))+(0.75*EXP(-O24*(14/12)))+(0.75*EXP(-O36*(20/12)))+(0.75*EXP(-O46*(26/12)))+(0.75*EXP(-S57*(32/12)))+(0.75*EXP(-O68*(38/12)))+(0.75*EXP(-S90*(44/12)))+(0.75*EXP(-O90*(50/12)))))))))/(100+I112))/(-56/12)</f>
        <v>1.7816596613325294E-2</v>
      </c>
    </row>
    <row r="113" spans="1:16" x14ac:dyDescent="0.2">
      <c r="A113" s="19" t="s">
        <v>71</v>
      </c>
      <c r="B113" s="2" t="s">
        <v>2</v>
      </c>
      <c r="C113" s="8" t="s">
        <v>29</v>
      </c>
      <c r="D113" s="2">
        <v>98.95</v>
      </c>
      <c r="E113" s="2">
        <v>1.5</v>
      </c>
      <c r="F113" s="15">
        <v>45536</v>
      </c>
      <c r="G113" s="4">
        <v>123</v>
      </c>
      <c r="H113" s="1">
        <v>10</v>
      </c>
      <c r="I113" s="3">
        <v>0.75</v>
      </c>
      <c r="J113" s="26">
        <f t="shared" si="28"/>
        <v>0.5054794520547945</v>
      </c>
      <c r="K113" s="9">
        <f t="shared" si="29"/>
        <v>99.455479452054803</v>
      </c>
      <c r="L113" s="9">
        <f>-1*K113</f>
        <v>-99.455479452054803</v>
      </c>
      <c r="M113" s="3">
        <v>100</v>
      </c>
      <c r="N113" s="10">
        <f>RATE(H113,I113,L113,M113)</f>
        <v>8.0689773103465815E-3</v>
      </c>
      <c r="O113" s="9">
        <f>LN(((((K113-(((0.75*EXP(-O3*(2/12)))+(0.75*EXP(-O14*(8/12)))+(0.75*EXP(-O25*(14/12)))+(0.75*EXP(-O37*(20/12)))+(0.75*EXP(-O47*(26/12)))+(0.75*EXP(-S58*(32/12)))+(0.75*EXP(-O69*(38/12)))+(0.75*EXP(-S91*(44/12)))+(0.75*EXP(-O91*(50/12)))))))))/(100+I113))/(-56/12)</f>
        <v>1.7290712391728569E-2</v>
      </c>
    </row>
    <row r="114" spans="1:16" x14ac:dyDescent="0.2">
      <c r="A114" s="19" t="s">
        <v>71</v>
      </c>
      <c r="B114" s="2" t="s">
        <v>3</v>
      </c>
      <c r="C114" s="8" t="s">
        <v>29</v>
      </c>
      <c r="D114" s="2">
        <v>99.29</v>
      </c>
      <c r="E114" s="2">
        <v>1.5</v>
      </c>
      <c r="F114" s="15">
        <v>45536</v>
      </c>
      <c r="G114" s="4">
        <v>126</v>
      </c>
      <c r="H114" s="1">
        <v>10</v>
      </c>
      <c r="I114" s="3">
        <v>0.75</v>
      </c>
      <c r="J114" s="26">
        <f t="shared" si="28"/>
        <v>0.51780821917808217</v>
      </c>
      <c r="K114" s="9">
        <f t="shared" si="29"/>
        <v>99.807808219178085</v>
      </c>
      <c r="L114" s="9">
        <f>-1*K114</f>
        <v>-99.807808219178085</v>
      </c>
      <c r="M114" s="3">
        <v>100</v>
      </c>
      <c r="N114" s="10">
        <f>RATE(H114,I114,L114,M114)</f>
        <v>7.7004252023294773E-3</v>
      </c>
      <c r="O114" s="9">
        <f>LN(((((K114-(((0.75*EXP(-O4*(2/12)))+(0.75*EXP(-O15*(8/12)))+(0.75*EXP(-O26*(14/12)))+(0.75*EXP(-O38*(20/12)))+(0.75*EXP(-O48*(26/12)))+(0.75*EXP(-S59*(32/12)))+(0.75*EXP(-O70*(38/12)))+(0.75*EXP(-S92*(44/12)))+(0.75*EXP(-O92*(50/12)))))))))/(100+I114))/(-56/12)</f>
        <v>1.648706039005534E-2</v>
      </c>
    </row>
    <row r="115" spans="1:16" x14ac:dyDescent="0.2">
      <c r="A115" s="19" t="s">
        <v>71</v>
      </c>
      <c r="B115" s="2" t="s">
        <v>4</v>
      </c>
      <c r="C115" s="8" t="s">
        <v>29</v>
      </c>
      <c r="D115" s="2">
        <v>99.11</v>
      </c>
      <c r="E115" s="2">
        <v>1.5</v>
      </c>
      <c r="F115" s="15">
        <v>45536</v>
      </c>
      <c r="G115" s="4">
        <v>127</v>
      </c>
      <c r="H115" s="1">
        <v>10</v>
      </c>
      <c r="I115" s="3">
        <v>0.75</v>
      </c>
      <c r="J115" s="26">
        <f t="shared" si="28"/>
        <v>0.5219178082191781</v>
      </c>
      <c r="K115" s="9">
        <f t="shared" si="29"/>
        <v>99.631917808219171</v>
      </c>
      <c r="L115" s="9">
        <f>-1*K115</f>
        <v>-99.631917808219171</v>
      </c>
      <c r="M115" s="3">
        <v>100</v>
      </c>
      <c r="N115" s="10">
        <f>RATE(H115,I115,L115,M115)</f>
        <v>7.8842314438385425E-3</v>
      </c>
      <c r="O115" s="9">
        <f>LN(((((K115-(((0.75*EXP(-O5*(2/12)))+(0.75*EXP(-O16*(8/12)))+(0.75*EXP(-O27*(14/12)))+(0.75*EXP(-O39*(20/12)))+(0.75*EXP(-O49*(26/12)))+(0.75*EXP(-S60*(32/12)))+(0.75*EXP(-O71*(38/12)))+(0.75*EXP(-S93*(44/12)))+(0.75*EXP(-O93*(50/12)))))))))/(100+I115))/(-56/12)</f>
        <v>1.6885765788598555E-2</v>
      </c>
    </row>
    <row r="116" spans="1:16" x14ac:dyDescent="0.2">
      <c r="A116" s="19" t="s">
        <v>71</v>
      </c>
      <c r="B116" s="2" t="s">
        <v>5</v>
      </c>
      <c r="C116" s="8" t="s">
        <v>29</v>
      </c>
      <c r="D116" s="2">
        <v>99.25</v>
      </c>
      <c r="E116" s="2">
        <v>1.5</v>
      </c>
      <c r="F116" s="15">
        <v>45536</v>
      </c>
      <c r="G116" s="4">
        <v>128</v>
      </c>
      <c r="H116" s="1">
        <v>10</v>
      </c>
      <c r="I116" s="3">
        <v>0.75</v>
      </c>
      <c r="J116" s="26">
        <f t="shared" si="28"/>
        <v>0.52602739726027403</v>
      </c>
      <c r="K116" s="9">
        <f t="shared" si="29"/>
        <v>99.776027397260279</v>
      </c>
      <c r="L116" s="9">
        <f>-1*K116</f>
        <v>-99.776027397260279</v>
      </c>
      <c r="M116" s="3">
        <v>100</v>
      </c>
      <c r="N116" s="10">
        <f>RATE(H116,I116,L116,M116)</f>
        <v>7.7336093209298754E-3</v>
      </c>
      <c r="O116" s="9">
        <f>LN(((((K116-(((0.75*EXP(-O6*(2/12)))+(0.75*EXP(-O17*(8/12)))+(0.75*EXP(-O28*(14/12)))+(0.75*EXP(-O40*(20/12)))+(0.75*EXP(-O50*(26/12)))+(0.75*EXP(-S61*(32/12)))+(0.75*EXP(-O72*(38/12)))+(0.75*EXP(-S94*(44/12)))+(0.75*EXP(-O94*(50/12)))))))))/(100+I116))/(-56/12)</f>
        <v>1.655672512739079E-2</v>
      </c>
    </row>
    <row r="117" spans="1:16" x14ac:dyDescent="0.2">
      <c r="A117" s="19" t="s">
        <v>71</v>
      </c>
      <c r="B117" s="2" t="s">
        <v>6</v>
      </c>
      <c r="C117" s="8" t="s">
        <v>29</v>
      </c>
      <c r="D117" s="2">
        <v>98.99</v>
      </c>
      <c r="E117" s="2">
        <v>1.5</v>
      </c>
      <c r="F117" s="15">
        <v>45536</v>
      </c>
      <c r="G117" s="4">
        <v>129</v>
      </c>
      <c r="H117" s="1">
        <v>10</v>
      </c>
      <c r="I117" s="3">
        <v>0.75</v>
      </c>
      <c r="J117" s="26">
        <f t="shared" si="28"/>
        <v>0.53013698630136985</v>
      </c>
      <c r="K117" s="9">
        <f t="shared" si="29"/>
        <v>99.520136986301367</v>
      </c>
      <c r="L117" s="9">
        <f>-1*K117</f>
        <v>-99.520136986301367</v>
      </c>
      <c r="M117" s="3">
        <v>100</v>
      </c>
      <c r="N117" s="10">
        <f>RATE(H117,I117,L117,M117)</f>
        <v>8.0012326497766913E-3</v>
      </c>
      <c r="O117" s="9">
        <f>LN(((((K117-(((0.75*EXP(-O7*(2/12)))+(0.75*EXP(-O18*(8/12)))+(0.75*EXP(-O29*(14/12)))+(0.75*EXP(-O41*(20/12)))+(0.75*EXP(-O51*(26/12)))+(0.75*EXP(-S62*(32/12)))+(0.75*EXP(-O73*(38/12)))+(0.75*EXP(-S95*(44/12)))+(0.75*EXP(-O95*(50/12)))))))))/(100+I117))/(-56/12)</f>
        <v>1.7136241345775547E-2</v>
      </c>
    </row>
    <row r="118" spans="1:16" x14ac:dyDescent="0.2">
      <c r="A118" s="19" t="s">
        <v>71</v>
      </c>
      <c r="B118" s="2" t="s">
        <v>7</v>
      </c>
      <c r="C118" s="8" t="s">
        <v>29</v>
      </c>
      <c r="D118" s="2">
        <v>99.03</v>
      </c>
      <c r="E118" s="2">
        <v>1.5</v>
      </c>
      <c r="F118" s="15">
        <v>45536</v>
      </c>
      <c r="G118" s="4">
        <v>130</v>
      </c>
      <c r="H118" s="1">
        <v>10</v>
      </c>
      <c r="I118" s="3">
        <v>0.75</v>
      </c>
      <c r="J118" s="26">
        <f t="shared" si="28"/>
        <v>0.53424657534246567</v>
      </c>
      <c r="K118" s="9">
        <f t="shared" si="29"/>
        <v>99.564246575342466</v>
      </c>
      <c r="L118" s="9">
        <f>-1*K118</f>
        <v>-99.564246575342466</v>
      </c>
      <c r="M118" s="3">
        <v>100</v>
      </c>
      <c r="N118" s="10">
        <f>RATE(H118,I118,L118,M118)</f>
        <v>7.9550454104549122E-3</v>
      </c>
      <c r="O118" s="9">
        <f>LN(((((K118-(((0.75*EXP(-O8*(2/12)))+(0.75*EXP(-O19*(8/12)))+(0.75*EXP(-O30*(14/12)))+(0.75*EXP(-O42*(20/12)))+(0.75*EXP(-O52*(26/12)))+(0.75*EXP(-S63*(32/12)))+(0.75*EXP(-O74*(38/12)))+(0.75*EXP(-S96*(44/12)))+(0.75*EXP(-O96*(50/12)))))))))/(100+I118))/(-56/12)</f>
        <v>1.7034703462536632E-2</v>
      </c>
      <c r="P118" s="9">
        <v>56</v>
      </c>
    </row>
    <row r="119" spans="1:16" x14ac:dyDescent="0.2">
      <c r="A119" s="19" t="s">
        <v>71</v>
      </c>
      <c r="B119" s="2" t="s">
        <v>8</v>
      </c>
      <c r="C119" s="8" t="s">
        <v>29</v>
      </c>
      <c r="D119" s="2">
        <v>99.06</v>
      </c>
      <c r="E119" s="2">
        <v>1.5</v>
      </c>
      <c r="F119" s="15">
        <v>45536</v>
      </c>
      <c r="G119" s="4">
        <v>133</v>
      </c>
      <c r="H119" s="1">
        <v>10</v>
      </c>
      <c r="I119" s="3">
        <v>0.75</v>
      </c>
      <c r="J119" s="26">
        <f t="shared" si="28"/>
        <v>0.54657534246575346</v>
      </c>
      <c r="K119" s="9">
        <f t="shared" si="29"/>
        <v>99.60657534246576</v>
      </c>
      <c r="L119" s="9">
        <f>-1*K119</f>
        <v>-99.60657534246576</v>
      </c>
      <c r="M119" s="3">
        <v>100</v>
      </c>
      <c r="N119" s="10">
        <f>RATE(H119,I119,L119,M119)</f>
        <v>7.9107445067650162E-3</v>
      </c>
      <c r="O119" s="9">
        <f>LN(((((K119-(((0.75*EXP(-O9*(2/12)))+(0.75*EXP(-O20*(8/12)))+(0.75*EXP(-O31*(14/12)))+(0.75*EXP(-O43*(20/12)))+(0.75*EXP(-O53*(26/12)))+(0.75*EXP(-S64*(32/12)))+(0.75*EXP(-O75*(38/12)))+(0.75*EXP(-S97*(44/12)))+(0.75*EXP(-O97*(50/12)))))))))/(100+I119))/(-56/12)</f>
        <v>1.6935302942904455E-2</v>
      </c>
    </row>
    <row r="120" spans="1:16" x14ac:dyDescent="0.2">
      <c r="A120" s="19" t="s">
        <v>71</v>
      </c>
      <c r="B120" s="2" t="s">
        <v>9</v>
      </c>
      <c r="C120" s="8" t="s">
        <v>29</v>
      </c>
      <c r="D120" s="2">
        <v>98.99</v>
      </c>
      <c r="E120" s="2">
        <v>1.5</v>
      </c>
      <c r="F120" s="15">
        <v>45536</v>
      </c>
      <c r="G120" s="4">
        <v>134</v>
      </c>
      <c r="H120" s="1">
        <v>10</v>
      </c>
      <c r="I120" s="3">
        <v>0.75</v>
      </c>
      <c r="J120" s="26">
        <f t="shared" si="28"/>
        <v>0.55068493150684927</v>
      </c>
      <c r="K120" s="9">
        <f t="shared" si="29"/>
        <v>99.540684931506846</v>
      </c>
      <c r="L120" s="9">
        <f>-1*K120</f>
        <v>-99.540684931506846</v>
      </c>
      <c r="M120" s="3">
        <v>100</v>
      </c>
      <c r="N120" s="10">
        <f>RATE(H120,I120,L120,M120)</f>
        <v>7.9797139911332773E-3</v>
      </c>
      <c r="O120" s="9">
        <f>LN(((((K120-(((0.75*EXP(-O10*(2/12)))+(0.75*EXP(-O21*(8/12)))+(0.75*EXP(-O32*(14/12)))+(0.75*EXP(-O44*(20/12)))+(0.75*EXP(-O54*(26/12)))+(0.75*EXP(-S65*(32/12)))+(0.75*EXP(-O76*(38/12)))+(0.75*EXP(-S98*(44/12)))+(0.75*EXP(-O98*(50/12)))))))))/(100+I120))/(-56/12)</f>
        <v>1.7088041655030362E-2</v>
      </c>
    </row>
    <row r="121" spans="1:16" x14ac:dyDescent="0.2">
      <c r="A121" s="19" t="s">
        <v>71</v>
      </c>
      <c r="B121" s="2" t="s">
        <v>10</v>
      </c>
      <c r="C121" s="8" t="s">
        <v>29</v>
      </c>
      <c r="D121" s="2">
        <v>99.1</v>
      </c>
      <c r="E121" s="2">
        <v>1.5</v>
      </c>
      <c r="F121" s="15">
        <v>45536</v>
      </c>
      <c r="G121" s="4">
        <v>135</v>
      </c>
      <c r="H121" s="1">
        <v>10</v>
      </c>
      <c r="I121" s="3">
        <v>0.75</v>
      </c>
      <c r="J121" s="26">
        <f t="shared" si="28"/>
        <v>0.5547945205479452</v>
      </c>
      <c r="K121" s="9">
        <f t="shared" si="29"/>
        <v>99.654794520547938</v>
      </c>
      <c r="L121" s="9">
        <f>-1*K121</f>
        <v>-99.654794520547938</v>
      </c>
      <c r="M121" s="3">
        <v>100</v>
      </c>
      <c r="N121" s="10">
        <f>RATE(H121,I121,L121,M121)</f>
        <v>7.8603045430684776E-3</v>
      </c>
      <c r="O121" s="9">
        <f>LN(((((K121-(((0.75*EXP(-O11*(2/12)))+(0.75*EXP(-O22*(8/12)))+(0.75*EXP(-O33*(14/12)))+(0.75*EXP(-O45*(20/12)))+(0.75*EXP(-O55*(26/12)))+(0.75*EXP(-S66*(32/12)))+(0.75*EXP(-O77*(38/12)))+(0.75*EXP(-S99*(44/12)))+(0.75*EXP(-O99*(50/12)))))))))/(100+I121))/(-56/12)</f>
        <v>1.6879790082294715E-2</v>
      </c>
    </row>
    <row r="122" spans="1:16" x14ac:dyDescent="0.2">
      <c r="F122" s="11"/>
      <c r="G122" s="4"/>
      <c r="I122" s="3"/>
      <c r="M122" s="3"/>
    </row>
    <row r="123" spans="1:16" x14ac:dyDescent="0.2">
      <c r="A123" s="19" t="s">
        <v>72</v>
      </c>
      <c r="B123" s="1" t="s">
        <v>0</v>
      </c>
      <c r="C123" s="1" t="s">
        <v>20</v>
      </c>
      <c r="D123" s="1">
        <v>98.24</v>
      </c>
      <c r="E123" s="1">
        <v>1.25</v>
      </c>
      <c r="F123" s="12">
        <v>45717</v>
      </c>
      <c r="G123" s="4">
        <v>61</v>
      </c>
      <c r="H123" s="2">
        <v>11.5</v>
      </c>
      <c r="I123" s="3">
        <v>0.625</v>
      </c>
      <c r="J123" s="26">
        <f t="shared" si="28"/>
        <v>0.2089041095890411</v>
      </c>
      <c r="K123" s="9">
        <f t="shared" si="29"/>
        <v>98.448904109589037</v>
      </c>
      <c r="L123" s="9">
        <f>-1*K123</f>
        <v>-98.448904109589037</v>
      </c>
      <c r="M123" s="3">
        <v>100</v>
      </c>
      <c r="N123" s="10">
        <f>RATE(H123,I123,L123,M123)</f>
        <v>7.6642508088876999E-3</v>
      </c>
      <c r="O123" s="9">
        <f>LN(((((K123-(((0.63*EXP(-O2*(2/12)))+(0.63*EXP(-O13*(8/12)))+(0.63*EXP(-O24*(14/12)))+(0.63*EXP(-O36*(20/12)))+(0.63*EXP(-O46*(26/12)))+(0.63*EXP(-S57*(32/12)))+(0.63*EXP(-O68*(38/12)))+(0.63*EXP(-S90*(44/12)))+(0.63*EXP(-O90*(50/12)))+(0.63*EXP(-O112*(56/12)))))))))/(100+I123))/(-62/12)</f>
        <v>1.6501856355462127E-2</v>
      </c>
    </row>
    <row r="124" spans="1:16" x14ac:dyDescent="0.2">
      <c r="A124" s="19" t="s">
        <v>72</v>
      </c>
      <c r="B124" s="1" t="s">
        <v>2</v>
      </c>
      <c r="C124" s="1" t="s">
        <v>20</v>
      </c>
      <c r="D124" s="1">
        <v>98.43</v>
      </c>
      <c r="E124" s="1">
        <v>1.25</v>
      </c>
      <c r="F124" s="12">
        <v>45717</v>
      </c>
      <c r="G124" s="4">
        <v>62</v>
      </c>
      <c r="H124" s="2">
        <v>11.5</v>
      </c>
      <c r="I124" s="3">
        <v>0.625</v>
      </c>
      <c r="J124" s="26">
        <f t="shared" si="28"/>
        <v>0.21232876712328766</v>
      </c>
      <c r="K124" s="9">
        <f t="shared" si="29"/>
        <v>98.642328767123288</v>
      </c>
      <c r="L124" s="9">
        <f>-1*K124</f>
        <v>-98.642328767123288</v>
      </c>
      <c r="M124" s="3">
        <v>100</v>
      </c>
      <c r="N124" s="10">
        <f>RATE(H124,I124,L124,M124)</f>
        <v>7.4865452098438505E-3</v>
      </c>
      <c r="O124" s="9">
        <f>LN(((((K124-(((0.63*EXP(-O3*(2/12)))+(0.63*EXP(-O14*(8/12)))+(0.63*EXP(-O25*(14/12)))+(0.63*EXP(-O37*(20/12)))+(0.63*EXP(-O47*(26/12)))+(0.63*EXP(-S58*(32/12)))+(0.63*EXP(-O69*(38/12)))+(0.63*EXP(-S91*(44/12)))+(0.63*EXP(-O91*(50/12)))+(0.63*EXP(-O113*(56/12)))))))))/(100+I124))/(-62/12)</f>
        <v>1.6111168288691174E-2</v>
      </c>
    </row>
    <row r="125" spans="1:16" x14ac:dyDescent="0.2">
      <c r="A125" s="19" t="s">
        <v>72</v>
      </c>
      <c r="B125" s="1" t="s">
        <v>3</v>
      </c>
      <c r="C125" s="1" t="s">
        <v>20</v>
      </c>
      <c r="D125" s="1">
        <v>98.58</v>
      </c>
      <c r="E125" s="1">
        <v>1.25</v>
      </c>
      <c r="F125" s="12">
        <v>45717</v>
      </c>
      <c r="G125" s="4">
        <v>65</v>
      </c>
      <c r="H125" s="2">
        <v>11.5</v>
      </c>
      <c r="I125" s="3">
        <v>0.625</v>
      </c>
      <c r="J125" s="26">
        <f t="shared" si="28"/>
        <v>0.2226027397260274</v>
      </c>
      <c r="K125" s="9">
        <f t="shared" si="29"/>
        <v>98.802602739726026</v>
      </c>
      <c r="L125" s="9">
        <f>-1*K125</f>
        <v>-98.802602739726026</v>
      </c>
      <c r="M125" s="3">
        <v>100</v>
      </c>
      <c r="N125" s="10">
        <f>RATE(H125,I125,L125,M125)</f>
        <v>7.3395892437030175E-3</v>
      </c>
      <c r="O125" s="9">
        <f>LN(((((K125-(((0.63*EXP(-O4*(2/12)))+(0.63*EXP(-O15*(8/12)))+(0.63*EXP(-O26*(14/12)))+(0.63*EXP(-O38*(20/12)))+(0.63*EXP(-O48*(26/12)))+(0.63*EXP(-S59*(32/12)))+(0.63*EXP(-O70*(38/12)))+(0.63*EXP(-S92*(44/12)))+(0.63*EXP(-O92*(50/12)))+(0.63*EXP(-O114*(56/12)))))))))/(100+I125))/(-62/12)</f>
        <v>1.5786434693713811E-2</v>
      </c>
    </row>
    <row r="126" spans="1:16" x14ac:dyDescent="0.2">
      <c r="A126" s="19" t="s">
        <v>72</v>
      </c>
      <c r="B126" s="1" t="s">
        <v>4</v>
      </c>
      <c r="C126" s="1" t="s">
        <v>20</v>
      </c>
      <c r="D126" s="1">
        <v>98.48</v>
      </c>
      <c r="E126" s="1">
        <v>1.25</v>
      </c>
      <c r="F126" s="12">
        <v>45717</v>
      </c>
      <c r="G126" s="4">
        <v>66</v>
      </c>
      <c r="H126" s="2">
        <v>11.5</v>
      </c>
      <c r="I126" s="3">
        <v>0.625</v>
      </c>
      <c r="J126" s="26">
        <f t="shared" si="28"/>
        <v>0.22602739726027399</v>
      </c>
      <c r="K126" s="9">
        <f t="shared" si="29"/>
        <v>98.706027397260272</v>
      </c>
      <c r="L126" s="9">
        <f>-1*K126</f>
        <v>-98.706027397260272</v>
      </c>
      <c r="M126" s="3">
        <v>100</v>
      </c>
      <c r="N126" s="10">
        <f>RATE(H126,I126,L126,M126)</f>
        <v>7.4281078958066665E-3</v>
      </c>
      <c r="O126" s="9">
        <f>LN(((((K126-(((0.63*EXP(-O5*(2/12)))+(0.63*EXP(-O16*(8/12)))+(0.63*EXP(-O27*(14/12)))+(0.63*EXP(-O39*(20/12)))+(0.63*EXP(-O49*(26/12)))+(0.63*EXP(-S60*(32/12)))+(0.63*EXP(-O71*(38/12)))+(0.63*EXP(-S93*(44/12)))+(0.63*EXP(-O93*(50/12)))+(0.63*EXP(-O115*(56/12)))))))))/(100+I126))/(-62/12)</f>
        <v>1.5981474867240813E-2</v>
      </c>
      <c r="P126" s="9">
        <v>62</v>
      </c>
    </row>
    <row r="127" spans="1:16" x14ac:dyDescent="0.2">
      <c r="A127" s="19" t="s">
        <v>72</v>
      </c>
      <c r="B127" s="1" t="s">
        <v>5</v>
      </c>
      <c r="C127" s="1" t="s">
        <v>20</v>
      </c>
      <c r="D127" s="1">
        <v>98.48</v>
      </c>
      <c r="E127" s="1">
        <v>1.25</v>
      </c>
      <c r="F127" s="12">
        <v>45717</v>
      </c>
      <c r="G127" s="4">
        <v>67</v>
      </c>
      <c r="H127" s="2">
        <v>11.5</v>
      </c>
      <c r="I127" s="3">
        <v>0.625</v>
      </c>
      <c r="J127" s="26">
        <f t="shared" si="28"/>
        <v>0.22945205479452055</v>
      </c>
      <c r="K127" s="9">
        <f t="shared" si="29"/>
        <v>98.709452054794525</v>
      </c>
      <c r="L127" s="9">
        <f>-1*K127</f>
        <v>-98.709452054794525</v>
      </c>
      <c r="M127" s="3">
        <v>100</v>
      </c>
      <c r="N127" s="10">
        <f>RATE(H127,I127,L127,M127)</f>
        <v>7.4249672914828866E-3</v>
      </c>
      <c r="O127" s="9">
        <f>LN(((((K127-(((0.63*EXP(-O6*(2/12)))+(0.63*EXP(-O17*(8/12)))+(0.63*EXP(-O28*(14/12)))+(0.63*EXP(-O40*(20/12)))+(0.63*EXP(-O50*(26/12)))+(0.63*EXP(-S61*(32/12)))+(0.63*EXP(-O72*(38/12)))+(0.63*EXP(-S94*(44/12)))+(0.63*EXP(-O94*(50/12)))+(0.63*EXP(-O116*(56/12)))))))))/(100+I127))/(-62/12)</f>
        <v>1.5977977253702667E-2</v>
      </c>
    </row>
    <row r="128" spans="1:16" x14ac:dyDescent="0.2">
      <c r="A128" s="19" t="s">
        <v>72</v>
      </c>
      <c r="B128" s="1" t="s">
        <v>6</v>
      </c>
      <c r="C128" s="1" t="s">
        <v>20</v>
      </c>
      <c r="D128" s="1">
        <v>98.3</v>
      </c>
      <c r="E128" s="1">
        <v>1.25</v>
      </c>
      <c r="F128" s="12">
        <v>45717</v>
      </c>
      <c r="G128" s="4">
        <v>68</v>
      </c>
      <c r="H128" s="2">
        <v>11.5</v>
      </c>
      <c r="I128" s="3">
        <v>0.625</v>
      </c>
      <c r="J128" s="26">
        <f t="shared" si="28"/>
        <v>0.23287671232876714</v>
      </c>
      <c r="K128" s="9">
        <f t="shared" si="29"/>
        <v>98.532876712328758</v>
      </c>
      <c r="L128" s="9">
        <f>-1*K128</f>
        <v>-98.532876712328758</v>
      </c>
      <c r="M128" s="3">
        <v>100</v>
      </c>
      <c r="N128" s="10">
        <f>RATE(H128,I128,L128,M128)</f>
        <v>7.5870548173113091E-3</v>
      </c>
      <c r="O128" s="9">
        <f>LN(((((K128-(((0.63*EXP(-O7*(2/12)))+(0.63*EXP(-O18*(8/12)))+(0.63*EXP(-O29*(14/12)))+(0.63*EXP(-O41*(20/12)))+(0.63*EXP(-O51*(26/12)))+(0.63*EXP(-S62*(32/12)))+(0.63*EXP(-O73*(38/12)))+(0.63*EXP(-S95*(44/12)))+(0.63*EXP(-O95*(50/12)))+(0.63*EXP(-O117*(56/12)))))))))/(100+I128))/(-62/12)</f>
        <v>1.6336826766920356E-2</v>
      </c>
    </row>
    <row r="129" spans="1:15" x14ac:dyDescent="0.2">
      <c r="A129" s="19" t="s">
        <v>72</v>
      </c>
      <c r="B129" s="1" t="s">
        <v>7</v>
      </c>
      <c r="C129" s="1" t="s">
        <v>20</v>
      </c>
      <c r="D129" s="1">
        <v>98.25</v>
      </c>
      <c r="E129" s="1">
        <v>1.25</v>
      </c>
      <c r="F129" s="12">
        <v>45717</v>
      </c>
      <c r="G129" s="4">
        <v>69</v>
      </c>
      <c r="H129" s="2">
        <v>11.5</v>
      </c>
      <c r="I129" s="3">
        <v>0.625</v>
      </c>
      <c r="J129" s="26">
        <f t="shared" si="28"/>
        <v>0.2363013698630137</v>
      </c>
      <c r="K129" s="9">
        <f t="shared" si="29"/>
        <v>98.486301369863014</v>
      </c>
      <c r="L129" s="9">
        <f>-1*K129</f>
        <v>-98.486301369863014</v>
      </c>
      <c r="M129" s="3">
        <v>100</v>
      </c>
      <c r="N129" s="10">
        <f>RATE(H129,I129,L129,M129)</f>
        <v>7.6298624869657146E-3</v>
      </c>
      <c r="O129" s="9">
        <f>LN(((((K129-(((0.63*EXP(-O8*(2/12)))+(0.63*EXP(-O19*(8/12)))+(0.63*EXP(-O30*(14/12)))+(0.63*EXP(-O42*(20/12)))+(0.63*EXP(-O52*(26/12)))+(0.63*EXP(-S63*(32/12)))+(0.63*EXP(-O74*(38/12)))+(0.63*EXP(-S96*(44/12)))+(0.63*EXP(-O96*(50/12)))+(0.63*EXP(-O118*(56/12)))))))))/(100+I129))/(-62/12)</f>
        <v>1.643495444454187E-2</v>
      </c>
    </row>
    <row r="130" spans="1:15" x14ac:dyDescent="0.2">
      <c r="A130" s="19" t="s">
        <v>72</v>
      </c>
      <c r="B130" s="1" t="s">
        <v>8</v>
      </c>
      <c r="C130" s="1" t="s">
        <v>20</v>
      </c>
      <c r="D130" s="1">
        <v>98.24</v>
      </c>
      <c r="E130" s="1">
        <v>1.25</v>
      </c>
      <c r="F130" s="12">
        <v>45717</v>
      </c>
      <c r="G130" s="4">
        <v>72</v>
      </c>
      <c r="H130" s="2">
        <v>11.5</v>
      </c>
      <c r="I130" s="3">
        <v>0.625</v>
      </c>
      <c r="J130" s="26">
        <f t="shared" si="28"/>
        <v>0.24657534246575341</v>
      </c>
      <c r="K130" s="9">
        <f t="shared" si="29"/>
        <v>98.486575342465741</v>
      </c>
      <c r="L130" s="9">
        <f>-1*K130</f>
        <v>-98.486575342465741</v>
      </c>
      <c r="M130" s="3">
        <v>100</v>
      </c>
      <c r="N130" s="10">
        <f>RATE(H130,I130,L130,M130)</f>
        <v>7.6296106113944127E-3</v>
      </c>
      <c r="O130" s="9">
        <f>LN(((((K130-(((0.63*EXP(-O9*(2/12)))+(0.63*EXP(-O20*(8/12)))+(0.63*EXP(-O31*(14/12)))+(0.63*EXP(-O43*(20/12)))+(0.63*EXP(-O53*(26/12)))+(0.63*EXP(-S64*(32/12)))+(0.63*EXP(-O75*(38/12)))+(0.63*EXP(-S97*(44/12)))+(0.63*EXP(-O97*(50/12)))+(0.63*EXP(-O119*(56/12)))))))))/(100+I130))/(-62/12)</f>
        <v>1.6433460335850369E-2</v>
      </c>
    </row>
    <row r="131" spans="1:15" x14ac:dyDescent="0.2">
      <c r="A131" s="19" t="s">
        <v>72</v>
      </c>
      <c r="B131" s="1" t="s">
        <v>9</v>
      </c>
      <c r="C131" s="1" t="s">
        <v>20</v>
      </c>
      <c r="D131" s="1">
        <v>98.34</v>
      </c>
      <c r="E131" s="1">
        <v>1.25</v>
      </c>
      <c r="F131" s="12">
        <v>45717</v>
      </c>
      <c r="G131" s="4">
        <v>73</v>
      </c>
      <c r="H131" s="2">
        <v>11.5</v>
      </c>
      <c r="I131" s="3">
        <v>0.625</v>
      </c>
      <c r="J131" s="26">
        <f t="shared" ref="J131:J132" si="39">(G131/365)*(E131)</f>
        <v>0.25</v>
      </c>
      <c r="K131" s="9">
        <f t="shared" ref="K131:K132" si="40">J131+D131</f>
        <v>98.59</v>
      </c>
      <c r="L131" s="9">
        <f>-1*K131</f>
        <v>-98.59</v>
      </c>
      <c r="M131" s="3">
        <v>100</v>
      </c>
      <c r="N131" s="10">
        <f>RATE(H131,I131,L131,M131)</f>
        <v>7.5345831496265716E-3</v>
      </c>
      <c r="O131" s="9">
        <f>LN(((((K131-(((0.63*EXP(-O10*(2/12)))+(0.63*EXP(-O21*(8/12)))+(0.63*EXP(-O32*(14/12)))+(0.63*EXP(-O44*(20/12)))+(0.63*EXP(-O54*(26/12)))+(0.63*EXP(-S65*(32/12)))+(0.63*EXP(-O76*(38/12)))+(0.63*EXP(-S98*(44/12)))+(0.63*EXP(-O98*(50/12)))+(0.63*EXP(-O120*(56/12)))))))))/(100+I131))/(-62/12)</f>
        <v>1.6216927845331762E-2</v>
      </c>
    </row>
    <row r="132" spans="1:15" x14ac:dyDescent="0.2">
      <c r="A132" s="19" t="s">
        <v>72</v>
      </c>
      <c r="B132" s="1" t="s">
        <v>10</v>
      </c>
      <c r="C132" s="1" t="s">
        <v>20</v>
      </c>
      <c r="D132" s="1">
        <v>98.47</v>
      </c>
      <c r="E132" s="1">
        <v>1.25</v>
      </c>
      <c r="F132" s="12">
        <v>45717</v>
      </c>
      <c r="G132" s="4">
        <v>74</v>
      </c>
      <c r="H132" s="2">
        <v>11.5</v>
      </c>
      <c r="I132" s="3">
        <v>0.625</v>
      </c>
      <c r="J132" s="26">
        <f t="shared" si="39"/>
        <v>0.25342465753424659</v>
      </c>
      <c r="K132" s="9">
        <f t="shared" si="40"/>
        <v>98.723424657534252</v>
      </c>
      <c r="L132" s="9">
        <f>-1*K132</f>
        <v>-98.723424657534252</v>
      </c>
      <c r="M132" s="3">
        <v>100</v>
      </c>
      <c r="N132" s="10">
        <f>RATE(H132,I132,L132,M132)</f>
        <v>7.4121548800667415E-3</v>
      </c>
      <c r="O132" s="9">
        <f>LN(((((K132-(((0.63*EXP(-O11*(2/12)))+(0.63*EXP(-O22*(8/12)))+(0.63*EXP(-O33*(14/12)))+(0.63*EXP(-O45*(20/12)))+(0.63*EXP(-O55*(26/12)))+(0.63*EXP(-S66*(32/12)))+(0.63*EXP(-O77*(38/12)))+(0.63*EXP(-S99*(44/12)))+(0.63*EXP(-O99*(50/12)))+(0.63*EXP(-O121*(56/12)))))))))/(100+I132))/(-62/12)</f>
        <v>1.5980752427768398E-2</v>
      </c>
    </row>
    <row r="133" spans="1:15" x14ac:dyDescent="0.2">
      <c r="F133" s="11"/>
      <c r="G133" s="4"/>
      <c r="I133" s="3"/>
      <c r="M133" s="3"/>
    </row>
    <row r="134" spans="1:15" x14ac:dyDescent="0.2">
      <c r="F134" s="12"/>
      <c r="G134" s="4"/>
      <c r="I134" s="3"/>
      <c r="M134" s="3"/>
    </row>
    <row r="135" spans="1:15" x14ac:dyDescent="0.2">
      <c r="F135" s="12"/>
      <c r="G135" s="4"/>
      <c r="I135" s="3"/>
      <c r="M135" s="3"/>
    </row>
    <row r="136" spans="1:15" x14ac:dyDescent="0.2">
      <c r="F136" s="12"/>
      <c r="G136" s="4"/>
      <c r="I136" s="3"/>
      <c r="M136" s="3"/>
    </row>
    <row r="137" spans="1:15" x14ac:dyDescent="0.2">
      <c r="F137" s="12"/>
      <c r="G137" s="4"/>
      <c r="I137" s="3"/>
      <c r="M137" s="3"/>
    </row>
    <row r="138" spans="1:15" x14ac:dyDescent="0.2">
      <c r="F138" s="12"/>
      <c r="G138" s="4"/>
      <c r="I138" s="3"/>
      <c r="M138" s="3"/>
    </row>
    <row r="139" spans="1:15" x14ac:dyDescent="0.2">
      <c r="F139" s="12"/>
      <c r="G139" s="4"/>
      <c r="I139" s="3"/>
      <c r="M139" s="3"/>
    </row>
    <row r="140" spans="1:15" x14ac:dyDescent="0.2">
      <c r="F140" s="12"/>
      <c r="G140" s="4"/>
      <c r="I140" s="3"/>
      <c r="M140" s="3"/>
    </row>
    <row r="141" spans="1:15" x14ac:dyDescent="0.2">
      <c r="F141" s="12"/>
      <c r="G141" s="4"/>
      <c r="I141" s="3"/>
      <c r="M141" s="3"/>
    </row>
    <row r="142" spans="1:15" x14ac:dyDescent="0.2">
      <c r="F142" s="12"/>
      <c r="G142" s="4"/>
      <c r="I142" s="3"/>
      <c r="M142" s="3"/>
    </row>
    <row r="143" spans="1:15" x14ac:dyDescent="0.2">
      <c r="F143" s="12"/>
      <c r="G143" s="4"/>
      <c r="I143" s="3"/>
      <c r="M143" s="3"/>
    </row>
    <row r="144" spans="1:15" x14ac:dyDescent="0.2">
      <c r="F144" s="16"/>
    </row>
    <row r="145" spans="6:6" x14ac:dyDescent="0.2">
      <c r="F145" s="16"/>
    </row>
    <row r="146" spans="6:6" x14ac:dyDescent="0.2">
      <c r="F146" s="16"/>
    </row>
    <row r="147" spans="6:6" x14ac:dyDescent="0.2">
      <c r="F147" s="16"/>
    </row>
    <row r="148" spans="6:6" x14ac:dyDescent="0.2">
      <c r="F148" s="16"/>
    </row>
    <row r="149" spans="6:6" x14ac:dyDescent="0.2">
      <c r="F149" s="16"/>
    </row>
    <row r="150" spans="6:6" x14ac:dyDescent="0.2">
      <c r="F150" s="16"/>
    </row>
    <row r="151" spans="6:6" x14ac:dyDescent="0.2">
      <c r="F151" s="16"/>
    </row>
    <row r="152" spans="6:6" x14ac:dyDescent="0.2">
      <c r="F152" s="16"/>
    </row>
    <row r="153" spans="6:6" x14ac:dyDescent="0.2">
      <c r="F153" s="16"/>
    </row>
    <row r="154" spans="6:6" x14ac:dyDescent="0.2">
      <c r="F154" s="16"/>
    </row>
    <row r="155" spans="6:6" x14ac:dyDescent="0.2">
      <c r="F155" s="16"/>
    </row>
    <row r="156" spans="6:6" x14ac:dyDescent="0.2">
      <c r="F156" s="16"/>
    </row>
    <row r="157" spans="6:6" x14ac:dyDescent="0.2">
      <c r="F157" s="16"/>
    </row>
    <row r="158" spans="6:6" x14ac:dyDescent="0.2">
      <c r="F158" s="16"/>
    </row>
    <row r="159" spans="6:6" x14ac:dyDescent="0.2">
      <c r="F159" s="16"/>
    </row>
    <row r="160" spans="6:6" x14ac:dyDescent="0.2">
      <c r="F160" s="16"/>
    </row>
    <row r="161" spans="6:6" x14ac:dyDescent="0.2">
      <c r="F161" s="16"/>
    </row>
    <row r="162" spans="6:6" x14ac:dyDescent="0.2">
      <c r="F162" s="16"/>
    </row>
    <row r="163" spans="6:6" x14ac:dyDescent="0.2">
      <c r="F163" s="16"/>
    </row>
    <row r="164" spans="6:6" x14ac:dyDescent="0.2">
      <c r="F164" s="16"/>
    </row>
    <row r="165" spans="6:6" x14ac:dyDescent="0.2">
      <c r="F165" s="16"/>
    </row>
    <row r="166" spans="6:6" x14ac:dyDescent="0.2">
      <c r="F166" s="16"/>
    </row>
    <row r="167" spans="6:6" x14ac:dyDescent="0.2">
      <c r="F167" s="16"/>
    </row>
    <row r="168" spans="6:6" x14ac:dyDescent="0.2">
      <c r="F168" s="16"/>
    </row>
    <row r="169" spans="6:6" x14ac:dyDescent="0.2">
      <c r="F169" s="16"/>
    </row>
    <row r="170" spans="6:6" x14ac:dyDescent="0.2">
      <c r="F170" s="16"/>
    </row>
    <row r="171" spans="6:6" x14ac:dyDescent="0.2">
      <c r="F171" s="16"/>
    </row>
    <row r="172" spans="6:6" x14ac:dyDescent="0.2">
      <c r="F172" s="16"/>
    </row>
    <row r="173" spans="6:6" x14ac:dyDescent="0.2">
      <c r="F173" s="16"/>
    </row>
    <row r="174" spans="6:6" x14ac:dyDescent="0.2">
      <c r="F174" s="16"/>
    </row>
    <row r="175" spans="6:6" x14ac:dyDescent="0.2">
      <c r="F175" s="16"/>
    </row>
    <row r="176" spans="6:6" x14ac:dyDescent="0.2">
      <c r="F176" s="16"/>
    </row>
    <row r="177" spans="6:6" x14ac:dyDescent="0.2">
      <c r="F177" s="16"/>
    </row>
    <row r="178" spans="6:6" x14ac:dyDescent="0.2">
      <c r="F178" s="16"/>
    </row>
    <row r="179" spans="6:6" x14ac:dyDescent="0.2">
      <c r="F179" s="16"/>
    </row>
    <row r="180" spans="6:6" x14ac:dyDescent="0.2">
      <c r="F180" s="16"/>
    </row>
    <row r="181" spans="6:6" x14ac:dyDescent="0.2">
      <c r="F181" s="16"/>
    </row>
    <row r="182" spans="6:6" x14ac:dyDescent="0.2">
      <c r="F182" s="16"/>
    </row>
    <row r="183" spans="6:6" x14ac:dyDescent="0.2">
      <c r="F183" s="16"/>
    </row>
    <row r="184" spans="6:6" x14ac:dyDescent="0.2">
      <c r="F184" s="16"/>
    </row>
    <row r="185" spans="6:6" x14ac:dyDescent="0.2">
      <c r="F185" s="16"/>
    </row>
    <row r="186" spans="6:6" x14ac:dyDescent="0.2">
      <c r="F186" s="16"/>
    </row>
    <row r="187" spans="6:6" x14ac:dyDescent="0.2">
      <c r="F187" s="16"/>
    </row>
    <row r="188" spans="6:6" x14ac:dyDescent="0.2">
      <c r="F188" s="16"/>
    </row>
    <row r="189" spans="6:6" x14ac:dyDescent="0.2">
      <c r="F189" s="16"/>
    </row>
    <row r="190" spans="6:6" x14ac:dyDescent="0.2">
      <c r="F190" s="16"/>
    </row>
    <row r="191" spans="6:6" x14ac:dyDescent="0.2">
      <c r="F191" s="16"/>
    </row>
    <row r="192" spans="6:6" x14ac:dyDescent="0.2">
      <c r="F192" s="16"/>
    </row>
    <row r="193" spans="6:6" x14ac:dyDescent="0.2">
      <c r="F193" s="16"/>
    </row>
    <row r="194" spans="6:6" x14ac:dyDescent="0.2">
      <c r="F194" s="16"/>
    </row>
    <row r="195" spans="6:6" x14ac:dyDescent="0.2">
      <c r="F195" s="16"/>
    </row>
    <row r="196" spans="6:6" x14ac:dyDescent="0.2">
      <c r="F196" s="16"/>
    </row>
    <row r="197" spans="6:6" x14ac:dyDescent="0.2">
      <c r="F197" s="16"/>
    </row>
    <row r="198" spans="6:6" x14ac:dyDescent="0.2">
      <c r="F198" s="16"/>
    </row>
    <row r="199" spans="6:6" x14ac:dyDescent="0.2">
      <c r="F199" s="16"/>
    </row>
    <row r="200" spans="6:6" x14ac:dyDescent="0.2">
      <c r="F200" s="16"/>
    </row>
    <row r="201" spans="6:6" x14ac:dyDescent="0.2">
      <c r="F201" s="16"/>
    </row>
    <row r="202" spans="6:6" x14ac:dyDescent="0.2">
      <c r="F202" s="16"/>
    </row>
    <row r="203" spans="6:6" x14ac:dyDescent="0.2">
      <c r="F203" s="16"/>
    </row>
    <row r="204" spans="6:6" x14ac:dyDescent="0.2">
      <c r="F204" s="16"/>
    </row>
    <row r="205" spans="6:6" x14ac:dyDescent="0.2">
      <c r="F205" s="16"/>
    </row>
    <row r="206" spans="6:6" x14ac:dyDescent="0.2">
      <c r="F206" s="16"/>
    </row>
    <row r="207" spans="6:6" x14ac:dyDescent="0.2">
      <c r="F207" s="16"/>
    </row>
    <row r="208" spans="6:6" x14ac:dyDescent="0.2">
      <c r="F208" s="16"/>
    </row>
    <row r="209" spans="6:6" x14ac:dyDescent="0.2">
      <c r="F209" s="16"/>
    </row>
    <row r="210" spans="6:6" x14ac:dyDescent="0.2">
      <c r="F210" s="16"/>
    </row>
    <row r="211" spans="6:6" x14ac:dyDescent="0.2">
      <c r="F211" s="16"/>
    </row>
    <row r="212" spans="6:6" x14ac:dyDescent="0.2">
      <c r="F212" s="16"/>
    </row>
    <row r="213" spans="6:6" x14ac:dyDescent="0.2">
      <c r="F213" s="16"/>
    </row>
    <row r="214" spans="6:6" x14ac:dyDescent="0.2">
      <c r="F214" s="16"/>
    </row>
    <row r="215" spans="6:6" x14ac:dyDescent="0.2">
      <c r="F215" s="16"/>
    </row>
    <row r="216" spans="6:6" x14ac:dyDescent="0.2">
      <c r="F216" s="16"/>
    </row>
    <row r="217" spans="6:6" x14ac:dyDescent="0.2">
      <c r="F217" s="16"/>
    </row>
    <row r="218" spans="6:6" x14ac:dyDescent="0.2">
      <c r="F218" s="16"/>
    </row>
    <row r="219" spans="6:6" x14ac:dyDescent="0.2">
      <c r="F219" s="16"/>
    </row>
    <row r="220" spans="6:6" x14ac:dyDescent="0.2">
      <c r="F220" s="16"/>
    </row>
    <row r="221" spans="6:6" x14ac:dyDescent="0.2">
      <c r="F221" s="16"/>
    </row>
    <row r="222" spans="6:6" x14ac:dyDescent="0.2">
      <c r="F222" s="16"/>
    </row>
    <row r="223" spans="6:6" x14ac:dyDescent="0.2">
      <c r="F223" s="16"/>
    </row>
    <row r="224" spans="6:6" x14ac:dyDescent="0.2">
      <c r="F224" s="16"/>
    </row>
    <row r="225" spans="6:6" x14ac:dyDescent="0.2">
      <c r="F225" s="16"/>
    </row>
    <row r="226" spans="6:6" x14ac:dyDescent="0.2">
      <c r="F226" s="16"/>
    </row>
    <row r="227" spans="6:6" x14ac:dyDescent="0.2">
      <c r="F227" s="16"/>
    </row>
    <row r="228" spans="6:6" x14ac:dyDescent="0.2">
      <c r="F228" s="16"/>
    </row>
    <row r="229" spans="6:6" x14ac:dyDescent="0.2">
      <c r="F229" s="16"/>
    </row>
    <row r="230" spans="6:6" x14ac:dyDescent="0.2">
      <c r="F230" s="16"/>
    </row>
    <row r="231" spans="6:6" x14ac:dyDescent="0.2">
      <c r="F231" s="16"/>
    </row>
    <row r="232" spans="6:6" x14ac:dyDescent="0.2">
      <c r="F232" s="16"/>
    </row>
    <row r="233" spans="6:6" x14ac:dyDescent="0.2">
      <c r="F233" s="16"/>
    </row>
    <row r="234" spans="6:6" x14ac:dyDescent="0.2">
      <c r="F234" s="16"/>
    </row>
    <row r="235" spans="6:6" x14ac:dyDescent="0.2">
      <c r="F235" s="16"/>
    </row>
    <row r="236" spans="6:6" x14ac:dyDescent="0.2">
      <c r="F236" s="16"/>
    </row>
    <row r="237" spans="6:6" x14ac:dyDescent="0.2">
      <c r="F237" s="16"/>
    </row>
    <row r="238" spans="6:6" x14ac:dyDescent="0.2">
      <c r="F238" s="16"/>
    </row>
    <row r="239" spans="6:6" x14ac:dyDescent="0.2">
      <c r="F239" s="16"/>
    </row>
    <row r="240" spans="6:6" x14ac:dyDescent="0.2">
      <c r="F240" s="16"/>
    </row>
    <row r="241" spans="6:6" x14ac:dyDescent="0.2">
      <c r="F241" s="16"/>
    </row>
    <row r="242" spans="6:6" x14ac:dyDescent="0.2">
      <c r="F242" s="16"/>
    </row>
    <row r="243" spans="6:6" x14ac:dyDescent="0.2">
      <c r="F243" s="16"/>
    </row>
    <row r="244" spans="6:6" x14ac:dyDescent="0.2">
      <c r="F244" s="16"/>
    </row>
    <row r="245" spans="6:6" x14ac:dyDescent="0.2">
      <c r="F245" s="16"/>
    </row>
    <row r="246" spans="6:6" x14ac:dyDescent="0.2">
      <c r="F246" s="16"/>
    </row>
    <row r="247" spans="6:6" x14ac:dyDescent="0.2">
      <c r="F247" s="16"/>
    </row>
    <row r="248" spans="6:6" x14ac:dyDescent="0.2">
      <c r="F248" s="16"/>
    </row>
    <row r="249" spans="6:6" x14ac:dyDescent="0.2">
      <c r="F249" s="16"/>
    </row>
    <row r="250" spans="6:6" x14ac:dyDescent="0.2">
      <c r="F250" s="16"/>
    </row>
    <row r="251" spans="6:6" x14ac:dyDescent="0.2">
      <c r="F251" s="16"/>
    </row>
    <row r="252" spans="6:6" x14ac:dyDescent="0.2">
      <c r="F252" s="16"/>
    </row>
    <row r="253" spans="6:6" x14ac:dyDescent="0.2">
      <c r="F253" s="16"/>
    </row>
    <row r="254" spans="6:6" x14ac:dyDescent="0.2">
      <c r="F254" s="16"/>
    </row>
    <row r="255" spans="6:6" x14ac:dyDescent="0.2">
      <c r="F255" s="16"/>
    </row>
    <row r="256" spans="6:6" x14ac:dyDescent="0.2">
      <c r="F256" s="16"/>
    </row>
    <row r="257" spans="6:6" x14ac:dyDescent="0.2">
      <c r="F257" s="16"/>
    </row>
    <row r="258" spans="6:6" x14ac:dyDescent="0.2">
      <c r="F258" s="16"/>
    </row>
    <row r="259" spans="6:6" x14ac:dyDescent="0.2">
      <c r="F259" s="16"/>
    </row>
    <row r="260" spans="6:6" x14ac:dyDescent="0.2">
      <c r="F260" s="16"/>
    </row>
    <row r="261" spans="6:6" x14ac:dyDescent="0.2">
      <c r="F261" s="16"/>
    </row>
    <row r="262" spans="6:6" x14ac:dyDescent="0.2">
      <c r="F262" s="16"/>
    </row>
    <row r="263" spans="6:6" x14ac:dyDescent="0.2">
      <c r="F263" s="16"/>
    </row>
    <row r="264" spans="6:6" x14ac:dyDescent="0.2">
      <c r="F264" s="16"/>
    </row>
    <row r="265" spans="6:6" x14ac:dyDescent="0.2">
      <c r="F265" s="16"/>
    </row>
    <row r="266" spans="6:6" x14ac:dyDescent="0.2">
      <c r="F266" s="16"/>
    </row>
    <row r="267" spans="6:6" x14ac:dyDescent="0.2">
      <c r="F267" s="16"/>
    </row>
    <row r="268" spans="6:6" x14ac:dyDescent="0.2">
      <c r="F268" s="16"/>
    </row>
    <row r="269" spans="6:6" x14ac:dyDescent="0.2">
      <c r="F269" s="16"/>
    </row>
    <row r="270" spans="6:6" x14ac:dyDescent="0.2">
      <c r="F270" s="16"/>
    </row>
    <row r="271" spans="6:6" x14ac:dyDescent="0.2">
      <c r="F271" s="16"/>
    </row>
    <row r="272" spans="6:6" x14ac:dyDescent="0.2">
      <c r="F272" s="16"/>
    </row>
    <row r="273" spans="6:6" x14ac:dyDescent="0.2">
      <c r="F273" s="16"/>
    </row>
    <row r="274" spans="6:6" x14ac:dyDescent="0.2">
      <c r="F274" s="16"/>
    </row>
    <row r="275" spans="6:6" x14ac:dyDescent="0.2">
      <c r="F275" s="16"/>
    </row>
    <row r="276" spans="6:6" x14ac:dyDescent="0.2">
      <c r="F276" s="16"/>
    </row>
    <row r="277" spans="6:6" x14ac:dyDescent="0.2">
      <c r="F277" s="16"/>
    </row>
    <row r="278" spans="6:6" x14ac:dyDescent="0.2">
      <c r="F278" s="16"/>
    </row>
    <row r="279" spans="6:6" x14ac:dyDescent="0.2">
      <c r="F279" s="16"/>
    </row>
    <row r="280" spans="6:6" x14ac:dyDescent="0.2">
      <c r="F280" s="16"/>
    </row>
    <row r="281" spans="6:6" x14ac:dyDescent="0.2">
      <c r="F281" s="16"/>
    </row>
    <row r="282" spans="6:6" x14ac:dyDescent="0.2">
      <c r="F282" s="16"/>
    </row>
    <row r="283" spans="6:6" x14ac:dyDescent="0.2">
      <c r="F283" s="16"/>
    </row>
    <row r="284" spans="6:6" x14ac:dyDescent="0.2">
      <c r="F284" s="16"/>
    </row>
    <row r="285" spans="6:6" x14ac:dyDescent="0.2">
      <c r="F285" s="16"/>
    </row>
    <row r="286" spans="6:6" x14ac:dyDescent="0.2">
      <c r="F286" s="16"/>
    </row>
    <row r="287" spans="6:6" x14ac:dyDescent="0.2">
      <c r="F287" s="16"/>
    </row>
    <row r="288" spans="6:6" x14ac:dyDescent="0.2">
      <c r="F288" s="16"/>
    </row>
    <row r="289" spans="6:6" x14ac:dyDescent="0.2">
      <c r="F289" s="16"/>
    </row>
    <row r="290" spans="6:6" x14ac:dyDescent="0.2">
      <c r="F290" s="16"/>
    </row>
    <row r="291" spans="6:6" x14ac:dyDescent="0.2">
      <c r="F291" s="16"/>
    </row>
    <row r="292" spans="6:6" x14ac:dyDescent="0.2">
      <c r="F292" s="16"/>
    </row>
    <row r="293" spans="6:6" x14ac:dyDescent="0.2">
      <c r="F293" s="16"/>
    </row>
    <row r="294" spans="6:6" x14ac:dyDescent="0.2">
      <c r="F294" s="16"/>
    </row>
    <row r="295" spans="6:6" x14ac:dyDescent="0.2">
      <c r="F295" s="16"/>
    </row>
    <row r="296" spans="6:6" x14ac:dyDescent="0.2">
      <c r="F296" s="16"/>
    </row>
    <row r="297" spans="6:6" x14ac:dyDescent="0.2">
      <c r="F297" s="16"/>
    </row>
    <row r="298" spans="6:6" x14ac:dyDescent="0.2">
      <c r="F298" s="16"/>
    </row>
    <row r="299" spans="6:6" x14ac:dyDescent="0.2">
      <c r="F299" s="16"/>
    </row>
    <row r="300" spans="6:6" x14ac:dyDescent="0.2">
      <c r="F300" s="16"/>
    </row>
    <row r="301" spans="6:6" x14ac:dyDescent="0.2">
      <c r="F301" s="16"/>
    </row>
    <row r="302" spans="6:6" x14ac:dyDescent="0.2">
      <c r="F302" s="16"/>
    </row>
    <row r="303" spans="6:6" x14ac:dyDescent="0.2">
      <c r="F303" s="16"/>
    </row>
    <row r="304" spans="6:6" x14ac:dyDescent="0.2">
      <c r="F304" s="16"/>
    </row>
    <row r="305" spans="6:6" x14ac:dyDescent="0.2">
      <c r="F305" s="16"/>
    </row>
    <row r="306" spans="6:6" x14ac:dyDescent="0.2">
      <c r="F306" s="16"/>
    </row>
    <row r="307" spans="6:6" x14ac:dyDescent="0.2">
      <c r="F307" s="16"/>
    </row>
    <row r="308" spans="6:6" x14ac:dyDescent="0.2">
      <c r="F308" s="16"/>
    </row>
    <row r="309" spans="6:6" x14ac:dyDescent="0.2">
      <c r="F309" s="16"/>
    </row>
    <row r="310" spans="6:6" x14ac:dyDescent="0.2">
      <c r="F310" s="16"/>
    </row>
    <row r="311" spans="6:6" x14ac:dyDescent="0.2">
      <c r="F311" s="16"/>
    </row>
    <row r="312" spans="6:6" x14ac:dyDescent="0.2">
      <c r="F312" s="16"/>
    </row>
    <row r="313" spans="6:6" x14ac:dyDescent="0.2">
      <c r="F313" s="16"/>
    </row>
    <row r="314" spans="6:6" x14ac:dyDescent="0.2">
      <c r="F314" s="16"/>
    </row>
    <row r="315" spans="6:6" x14ac:dyDescent="0.2">
      <c r="F315" s="16"/>
    </row>
    <row r="316" spans="6:6" x14ac:dyDescent="0.2">
      <c r="F316" s="16"/>
    </row>
    <row r="317" spans="6:6" x14ac:dyDescent="0.2">
      <c r="F317" s="16"/>
    </row>
    <row r="318" spans="6:6" x14ac:dyDescent="0.2">
      <c r="F318" s="16"/>
    </row>
    <row r="319" spans="6:6" x14ac:dyDescent="0.2">
      <c r="F319" s="16"/>
    </row>
    <row r="320" spans="6:6" x14ac:dyDescent="0.2">
      <c r="F320" s="16"/>
    </row>
    <row r="321" spans="6:6" x14ac:dyDescent="0.2">
      <c r="F321" s="16"/>
    </row>
    <row r="322" spans="6:6" x14ac:dyDescent="0.2">
      <c r="F322" s="16"/>
    </row>
    <row r="323" spans="6:6" x14ac:dyDescent="0.2">
      <c r="F323" s="16"/>
    </row>
    <row r="324" spans="6:6" x14ac:dyDescent="0.2">
      <c r="F324" s="16"/>
    </row>
    <row r="325" spans="6:6" x14ac:dyDescent="0.2">
      <c r="F325" s="16"/>
    </row>
    <row r="326" spans="6:6" x14ac:dyDescent="0.2">
      <c r="F326" s="16"/>
    </row>
    <row r="327" spans="6:6" x14ac:dyDescent="0.2">
      <c r="F327" s="16"/>
    </row>
    <row r="328" spans="6:6" x14ac:dyDescent="0.2">
      <c r="F328" s="16"/>
    </row>
    <row r="329" spans="6:6" x14ac:dyDescent="0.2">
      <c r="F329" s="16"/>
    </row>
    <row r="330" spans="6:6" x14ac:dyDescent="0.2">
      <c r="F330" s="16"/>
    </row>
    <row r="331" spans="6:6" x14ac:dyDescent="0.2">
      <c r="F331" s="16"/>
    </row>
    <row r="332" spans="6:6" x14ac:dyDescent="0.2">
      <c r="F332" s="16"/>
    </row>
    <row r="333" spans="6:6" x14ac:dyDescent="0.2">
      <c r="F333" s="16"/>
    </row>
    <row r="334" spans="6:6" x14ac:dyDescent="0.2">
      <c r="F334" s="16"/>
    </row>
    <row r="335" spans="6:6" x14ac:dyDescent="0.2">
      <c r="F335" s="16"/>
    </row>
    <row r="336" spans="6:6" x14ac:dyDescent="0.2">
      <c r="F336" s="16"/>
    </row>
    <row r="337" spans="6:6" x14ac:dyDescent="0.2">
      <c r="F337" s="16"/>
    </row>
    <row r="338" spans="6:6" x14ac:dyDescent="0.2">
      <c r="F338" s="16"/>
    </row>
    <row r="339" spans="6:6" x14ac:dyDescent="0.2">
      <c r="F339" s="16"/>
    </row>
    <row r="340" spans="6:6" x14ac:dyDescent="0.2">
      <c r="F340" s="16"/>
    </row>
    <row r="341" spans="6:6" x14ac:dyDescent="0.2">
      <c r="F341" s="16"/>
    </row>
    <row r="342" spans="6:6" x14ac:dyDescent="0.2">
      <c r="F342" s="16"/>
    </row>
    <row r="343" spans="6:6" x14ac:dyDescent="0.2">
      <c r="F343" s="16"/>
    </row>
    <row r="344" spans="6:6" x14ac:dyDescent="0.2">
      <c r="F344" s="16"/>
    </row>
    <row r="345" spans="6:6" x14ac:dyDescent="0.2">
      <c r="F345" s="16"/>
    </row>
    <row r="346" spans="6:6" x14ac:dyDescent="0.2">
      <c r="F346" s="16"/>
    </row>
    <row r="347" spans="6:6" x14ac:dyDescent="0.2">
      <c r="F347" s="16"/>
    </row>
    <row r="348" spans="6:6" x14ac:dyDescent="0.2">
      <c r="F348" s="16"/>
    </row>
    <row r="349" spans="6:6" x14ac:dyDescent="0.2">
      <c r="F349" s="16"/>
    </row>
    <row r="350" spans="6:6" x14ac:dyDescent="0.2">
      <c r="F350" s="16"/>
    </row>
    <row r="351" spans="6:6" x14ac:dyDescent="0.2">
      <c r="F351" s="16"/>
    </row>
    <row r="352" spans="6:6" x14ac:dyDescent="0.2">
      <c r="F352" s="16"/>
    </row>
    <row r="353" spans="6:6" x14ac:dyDescent="0.2">
      <c r="F353" s="16"/>
    </row>
    <row r="354" spans="6:6" x14ac:dyDescent="0.2">
      <c r="F354" s="16"/>
    </row>
    <row r="355" spans="6:6" x14ac:dyDescent="0.2">
      <c r="F355" s="16"/>
    </row>
    <row r="356" spans="6:6" x14ac:dyDescent="0.2">
      <c r="F356" s="16"/>
    </row>
    <row r="357" spans="6:6" x14ac:dyDescent="0.2">
      <c r="F357" s="16"/>
    </row>
    <row r="358" spans="6:6" x14ac:dyDescent="0.2">
      <c r="F358" s="16"/>
    </row>
    <row r="359" spans="6:6" x14ac:dyDescent="0.2">
      <c r="F359" s="16"/>
    </row>
    <row r="360" spans="6:6" x14ac:dyDescent="0.2">
      <c r="F360" s="16"/>
    </row>
    <row r="361" spans="6:6" x14ac:dyDescent="0.2">
      <c r="F361" s="16"/>
    </row>
    <row r="362" spans="6:6" x14ac:dyDescent="0.2">
      <c r="F362" s="16"/>
    </row>
    <row r="363" spans="6:6" x14ac:dyDescent="0.2">
      <c r="F363" s="16"/>
    </row>
    <row r="364" spans="6:6" x14ac:dyDescent="0.2">
      <c r="F364" s="16"/>
    </row>
    <row r="365" spans="6:6" x14ac:dyDescent="0.2">
      <c r="F365" s="16"/>
    </row>
    <row r="366" spans="6:6" x14ac:dyDescent="0.2">
      <c r="F366" s="16"/>
    </row>
    <row r="367" spans="6:6" x14ac:dyDescent="0.2">
      <c r="F367" s="16"/>
    </row>
    <row r="368" spans="6:6" x14ac:dyDescent="0.2">
      <c r="F368" s="16"/>
    </row>
    <row r="369" spans="6:6" x14ac:dyDescent="0.2">
      <c r="F369" s="16"/>
    </row>
    <row r="370" spans="6:6" x14ac:dyDescent="0.2">
      <c r="F370" s="16"/>
    </row>
    <row r="371" spans="6:6" x14ac:dyDescent="0.2">
      <c r="F371" s="16"/>
    </row>
    <row r="372" spans="6:6" x14ac:dyDescent="0.2">
      <c r="F372" s="16"/>
    </row>
    <row r="373" spans="6:6" x14ac:dyDescent="0.2">
      <c r="F373" s="16"/>
    </row>
    <row r="374" spans="6:6" x14ac:dyDescent="0.2">
      <c r="F374" s="16"/>
    </row>
    <row r="375" spans="6:6" x14ac:dyDescent="0.2">
      <c r="F375" s="16"/>
    </row>
    <row r="376" spans="6:6" x14ac:dyDescent="0.2">
      <c r="F376" s="16"/>
    </row>
    <row r="377" spans="6:6" x14ac:dyDescent="0.2">
      <c r="F377" s="16"/>
    </row>
    <row r="378" spans="6:6" x14ac:dyDescent="0.2">
      <c r="F378" s="16"/>
    </row>
    <row r="379" spans="6:6" x14ac:dyDescent="0.2">
      <c r="F379" s="16"/>
    </row>
    <row r="380" spans="6:6" x14ac:dyDescent="0.2">
      <c r="F380" s="16"/>
    </row>
    <row r="381" spans="6:6" x14ac:dyDescent="0.2">
      <c r="F381" s="16"/>
    </row>
    <row r="382" spans="6:6" x14ac:dyDescent="0.2">
      <c r="F382" s="16"/>
    </row>
    <row r="383" spans="6:6" x14ac:dyDescent="0.2">
      <c r="F383" s="16"/>
    </row>
    <row r="384" spans="6:6" x14ac:dyDescent="0.2">
      <c r="F384" s="16"/>
    </row>
    <row r="385" spans="6:6" x14ac:dyDescent="0.2">
      <c r="F385" s="16"/>
    </row>
    <row r="386" spans="6:6" x14ac:dyDescent="0.2">
      <c r="F386" s="16"/>
    </row>
    <row r="387" spans="6:6" x14ac:dyDescent="0.2">
      <c r="F387" s="16"/>
    </row>
    <row r="388" spans="6:6" x14ac:dyDescent="0.2">
      <c r="F388" s="16"/>
    </row>
    <row r="389" spans="6:6" x14ac:dyDescent="0.2">
      <c r="F389" s="16"/>
    </row>
    <row r="390" spans="6:6" x14ac:dyDescent="0.2">
      <c r="F390" s="16"/>
    </row>
    <row r="391" spans="6:6" x14ac:dyDescent="0.2">
      <c r="F391" s="16"/>
    </row>
    <row r="392" spans="6:6" x14ac:dyDescent="0.2">
      <c r="F392" s="16"/>
    </row>
    <row r="393" spans="6:6" x14ac:dyDescent="0.2">
      <c r="F393" s="16"/>
    </row>
    <row r="394" spans="6:6" x14ac:dyDescent="0.2">
      <c r="F394" s="16"/>
    </row>
    <row r="395" spans="6:6" x14ac:dyDescent="0.2">
      <c r="F395" s="16"/>
    </row>
    <row r="396" spans="6:6" x14ac:dyDescent="0.2">
      <c r="F396" s="16"/>
    </row>
    <row r="397" spans="6:6" x14ac:dyDescent="0.2">
      <c r="F397" s="16"/>
    </row>
    <row r="398" spans="6:6" x14ac:dyDescent="0.2">
      <c r="F398" s="16"/>
    </row>
    <row r="399" spans="6:6" x14ac:dyDescent="0.2">
      <c r="F399" s="16"/>
    </row>
    <row r="400" spans="6:6" x14ac:dyDescent="0.2">
      <c r="F400" s="16"/>
    </row>
    <row r="401" spans="6:6" x14ac:dyDescent="0.2">
      <c r="F401" s="16"/>
    </row>
    <row r="402" spans="6:6" x14ac:dyDescent="0.2">
      <c r="F402" s="16"/>
    </row>
    <row r="403" spans="6:6" x14ac:dyDescent="0.2">
      <c r="F403" s="16"/>
    </row>
    <row r="404" spans="6:6" x14ac:dyDescent="0.2">
      <c r="F404" s="16"/>
    </row>
    <row r="405" spans="6:6" x14ac:dyDescent="0.2">
      <c r="F405" s="16"/>
    </row>
    <row r="406" spans="6:6" x14ac:dyDescent="0.2">
      <c r="F406" s="16"/>
    </row>
    <row r="407" spans="6:6" x14ac:dyDescent="0.2">
      <c r="F407" s="16"/>
    </row>
    <row r="408" spans="6:6" x14ac:dyDescent="0.2">
      <c r="F408" s="16"/>
    </row>
    <row r="409" spans="6:6" x14ac:dyDescent="0.2">
      <c r="F409" s="16"/>
    </row>
    <row r="410" spans="6:6" x14ac:dyDescent="0.2">
      <c r="F410" s="16"/>
    </row>
    <row r="411" spans="6:6" x14ac:dyDescent="0.2">
      <c r="F411" s="16"/>
    </row>
    <row r="412" spans="6:6" x14ac:dyDescent="0.2">
      <c r="F412" s="16"/>
    </row>
    <row r="413" spans="6:6" x14ac:dyDescent="0.2">
      <c r="F413" s="16"/>
    </row>
    <row r="414" spans="6:6" x14ac:dyDescent="0.2">
      <c r="F414" s="16"/>
    </row>
    <row r="415" spans="6:6" x14ac:dyDescent="0.2">
      <c r="F415" s="16"/>
    </row>
    <row r="416" spans="6:6" x14ac:dyDescent="0.2">
      <c r="F416" s="16"/>
    </row>
    <row r="417" spans="6:6" x14ac:dyDescent="0.2">
      <c r="F417" s="16"/>
    </row>
    <row r="418" spans="6:6" x14ac:dyDescent="0.2">
      <c r="F418" s="16"/>
    </row>
    <row r="419" spans="6:6" x14ac:dyDescent="0.2">
      <c r="F419" s="16"/>
    </row>
    <row r="420" spans="6:6" x14ac:dyDescent="0.2">
      <c r="F420" s="16"/>
    </row>
    <row r="421" spans="6:6" x14ac:dyDescent="0.2">
      <c r="F421" s="16"/>
    </row>
    <row r="422" spans="6:6" x14ac:dyDescent="0.2">
      <c r="F422" s="16"/>
    </row>
    <row r="423" spans="6:6" x14ac:dyDescent="0.2">
      <c r="F423" s="16"/>
    </row>
    <row r="424" spans="6:6" x14ac:dyDescent="0.2">
      <c r="F424" s="16"/>
    </row>
    <row r="425" spans="6:6" x14ac:dyDescent="0.2">
      <c r="F425" s="16"/>
    </row>
    <row r="426" spans="6:6" x14ac:dyDescent="0.2">
      <c r="F426" s="16"/>
    </row>
    <row r="427" spans="6:6" x14ac:dyDescent="0.2">
      <c r="F427" s="16"/>
    </row>
    <row r="428" spans="6:6" x14ac:dyDescent="0.2">
      <c r="F428" s="16"/>
    </row>
    <row r="429" spans="6:6" x14ac:dyDescent="0.2">
      <c r="F429" s="16"/>
    </row>
    <row r="430" spans="6:6" x14ac:dyDescent="0.2">
      <c r="F430" s="16"/>
    </row>
    <row r="431" spans="6:6" x14ac:dyDescent="0.2">
      <c r="F431" s="16"/>
    </row>
    <row r="432" spans="6:6" x14ac:dyDescent="0.2">
      <c r="F432" s="16"/>
    </row>
    <row r="433" spans="6:6" x14ac:dyDescent="0.2">
      <c r="F433" s="16"/>
    </row>
    <row r="434" spans="6:6" x14ac:dyDescent="0.2">
      <c r="F434" s="16"/>
    </row>
    <row r="435" spans="6:6" x14ac:dyDescent="0.2">
      <c r="F435" s="16"/>
    </row>
    <row r="436" spans="6:6" x14ac:dyDescent="0.2">
      <c r="F436" s="16"/>
    </row>
    <row r="437" spans="6:6" x14ac:dyDescent="0.2">
      <c r="F437" s="16"/>
    </row>
    <row r="438" spans="6:6" x14ac:dyDescent="0.2">
      <c r="F438" s="16"/>
    </row>
    <row r="439" spans="6:6" x14ac:dyDescent="0.2">
      <c r="F439" s="16"/>
    </row>
    <row r="440" spans="6:6" x14ac:dyDescent="0.2">
      <c r="F440" s="16"/>
    </row>
    <row r="441" spans="6:6" x14ac:dyDescent="0.2">
      <c r="F441" s="16"/>
    </row>
    <row r="442" spans="6:6" x14ac:dyDescent="0.2">
      <c r="F442" s="16"/>
    </row>
    <row r="443" spans="6:6" x14ac:dyDescent="0.2">
      <c r="F443" s="16"/>
    </row>
    <row r="444" spans="6:6" x14ac:dyDescent="0.2">
      <c r="F444" s="16"/>
    </row>
    <row r="445" spans="6:6" x14ac:dyDescent="0.2">
      <c r="F445" s="16"/>
    </row>
    <row r="446" spans="6:6" x14ac:dyDescent="0.2">
      <c r="F446" s="16"/>
    </row>
    <row r="447" spans="6:6" x14ac:dyDescent="0.2">
      <c r="F447" s="16"/>
    </row>
    <row r="448" spans="6:6" x14ac:dyDescent="0.2">
      <c r="F448" s="16"/>
    </row>
    <row r="449" spans="6:6" x14ac:dyDescent="0.2">
      <c r="F449" s="16"/>
    </row>
    <row r="450" spans="6:6" x14ac:dyDescent="0.2">
      <c r="F450" s="16"/>
    </row>
    <row r="451" spans="6:6" x14ac:dyDescent="0.2">
      <c r="F451" s="16"/>
    </row>
    <row r="452" spans="6:6" x14ac:dyDescent="0.2">
      <c r="F452" s="16"/>
    </row>
    <row r="453" spans="6:6" x14ac:dyDescent="0.2">
      <c r="F453" s="16"/>
    </row>
    <row r="454" spans="6:6" x14ac:dyDescent="0.2">
      <c r="F454" s="16"/>
    </row>
    <row r="455" spans="6:6" x14ac:dyDescent="0.2">
      <c r="F455" s="16"/>
    </row>
    <row r="456" spans="6:6" x14ac:dyDescent="0.2">
      <c r="F456" s="16"/>
    </row>
    <row r="457" spans="6:6" x14ac:dyDescent="0.2">
      <c r="F457" s="16"/>
    </row>
    <row r="458" spans="6:6" x14ac:dyDescent="0.2">
      <c r="F458" s="16"/>
    </row>
    <row r="459" spans="6:6" x14ac:dyDescent="0.2">
      <c r="F459" s="16"/>
    </row>
    <row r="460" spans="6:6" x14ac:dyDescent="0.2">
      <c r="F460" s="16"/>
    </row>
    <row r="461" spans="6:6" x14ac:dyDescent="0.2">
      <c r="F461" s="16"/>
    </row>
    <row r="462" spans="6:6" x14ac:dyDescent="0.2">
      <c r="F462" s="16"/>
    </row>
    <row r="463" spans="6:6" x14ac:dyDescent="0.2">
      <c r="F463" s="16"/>
    </row>
    <row r="464" spans="6:6" x14ac:dyDescent="0.2">
      <c r="F464" s="16"/>
    </row>
    <row r="465" spans="6:6" x14ac:dyDescent="0.2">
      <c r="F465" s="16"/>
    </row>
    <row r="466" spans="6:6" x14ac:dyDescent="0.2">
      <c r="F466" s="16"/>
    </row>
    <row r="467" spans="6:6" x14ac:dyDescent="0.2">
      <c r="F467" s="16"/>
    </row>
    <row r="468" spans="6:6" x14ac:dyDescent="0.2">
      <c r="F468" s="16"/>
    </row>
    <row r="469" spans="6:6" x14ac:dyDescent="0.2">
      <c r="F469" s="16"/>
    </row>
    <row r="470" spans="6:6" x14ac:dyDescent="0.2">
      <c r="F470" s="16"/>
    </row>
    <row r="471" spans="6:6" x14ac:dyDescent="0.2">
      <c r="F471" s="16"/>
    </row>
    <row r="472" spans="6:6" x14ac:dyDescent="0.2">
      <c r="F472" s="16"/>
    </row>
    <row r="473" spans="6:6" x14ac:dyDescent="0.2">
      <c r="F473" s="16"/>
    </row>
    <row r="474" spans="6:6" x14ac:dyDescent="0.2">
      <c r="F474" s="16"/>
    </row>
    <row r="475" spans="6:6" x14ac:dyDescent="0.2">
      <c r="F475" s="16"/>
    </row>
    <row r="476" spans="6:6" x14ac:dyDescent="0.2">
      <c r="F476" s="16"/>
    </row>
    <row r="477" spans="6:6" x14ac:dyDescent="0.2">
      <c r="F477" s="16"/>
    </row>
    <row r="478" spans="6:6" x14ac:dyDescent="0.2">
      <c r="F478" s="16"/>
    </row>
    <row r="479" spans="6:6" x14ac:dyDescent="0.2">
      <c r="F479" s="16"/>
    </row>
    <row r="480" spans="6:6" x14ac:dyDescent="0.2">
      <c r="F480" s="16"/>
    </row>
    <row r="481" spans="6:6" x14ac:dyDescent="0.2">
      <c r="F481" s="16"/>
    </row>
    <row r="482" spans="6:6" x14ac:dyDescent="0.2">
      <c r="F482" s="16"/>
    </row>
    <row r="483" spans="6:6" x14ac:dyDescent="0.2">
      <c r="F483" s="16"/>
    </row>
    <row r="484" spans="6:6" x14ac:dyDescent="0.2">
      <c r="F484" s="16"/>
    </row>
    <row r="485" spans="6:6" x14ac:dyDescent="0.2">
      <c r="F485" s="16"/>
    </row>
    <row r="486" spans="6:6" x14ac:dyDescent="0.2">
      <c r="F486" s="16"/>
    </row>
    <row r="487" spans="6:6" x14ac:dyDescent="0.2">
      <c r="F487" s="16"/>
    </row>
    <row r="488" spans="6:6" x14ac:dyDescent="0.2">
      <c r="F488" s="16"/>
    </row>
    <row r="489" spans="6:6" x14ac:dyDescent="0.2">
      <c r="F489" s="16"/>
    </row>
    <row r="490" spans="6:6" x14ac:dyDescent="0.2">
      <c r="F490" s="16"/>
    </row>
    <row r="491" spans="6:6" x14ac:dyDescent="0.2">
      <c r="F491" s="16"/>
    </row>
    <row r="492" spans="6:6" x14ac:dyDescent="0.2">
      <c r="F492" s="16"/>
    </row>
    <row r="493" spans="6:6" x14ac:dyDescent="0.2">
      <c r="F493" s="16"/>
    </row>
    <row r="494" spans="6:6" x14ac:dyDescent="0.2">
      <c r="F494" s="16"/>
    </row>
    <row r="495" spans="6:6" x14ac:dyDescent="0.2">
      <c r="F495" s="16"/>
    </row>
    <row r="496" spans="6:6" x14ac:dyDescent="0.2">
      <c r="F496" s="16"/>
    </row>
    <row r="497" spans="6:6" x14ac:dyDescent="0.2">
      <c r="F497" s="16"/>
    </row>
    <row r="498" spans="6:6" x14ac:dyDescent="0.2">
      <c r="F498" s="16"/>
    </row>
    <row r="499" spans="6:6" x14ac:dyDescent="0.2">
      <c r="F499" s="16"/>
    </row>
    <row r="500" spans="6:6" x14ac:dyDescent="0.2">
      <c r="F500" s="16"/>
    </row>
    <row r="501" spans="6:6" x14ac:dyDescent="0.2">
      <c r="F501" s="16"/>
    </row>
    <row r="502" spans="6:6" x14ac:dyDescent="0.2">
      <c r="F502" s="16"/>
    </row>
    <row r="503" spans="6:6" x14ac:dyDescent="0.2">
      <c r="F503" s="16"/>
    </row>
    <row r="504" spans="6:6" x14ac:dyDescent="0.2">
      <c r="F504" s="16"/>
    </row>
    <row r="505" spans="6:6" x14ac:dyDescent="0.2">
      <c r="F505" s="16"/>
    </row>
    <row r="506" spans="6:6" x14ac:dyDescent="0.2">
      <c r="F506" s="16"/>
    </row>
    <row r="507" spans="6:6" x14ac:dyDescent="0.2">
      <c r="F507" s="16"/>
    </row>
    <row r="508" spans="6:6" x14ac:dyDescent="0.2">
      <c r="F508" s="16"/>
    </row>
    <row r="509" spans="6:6" x14ac:dyDescent="0.2">
      <c r="F509" s="16"/>
    </row>
    <row r="510" spans="6:6" x14ac:dyDescent="0.2">
      <c r="F510" s="16"/>
    </row>
    <row r="511" spans="6:6" x14ac:dyDescent="0.2">
      <c r="F511" s="16"/>
    </row>
    <row r="512" spans="6:6" x14ac:dyDescent="0.2">
      <c r="F512" s="16"/>
    </row>
    <row r="513" spans="6:6" x14ac:dyDescent="0.2">
      <c r="F513" s="16"/>
    </row>
    <row r="514" spans="6:6" x14ac:dyDescent="0.2">
      <c r="F514" s="16"/>
    </row>
    <row r="515" spans="6:6" x14ac:dyDescent="0.2">
      <c r="F515" s="16"/>
    </row>
    <row r="516" spans="6:6" x14ac:dyDescent="0.2">
      <c r="F516" s="16"/>
    </row>
    <row r="517" spans="6:6" x14ac:dyDescent="0.2">
      <c r="F517" s="16"/>
    </row>
    <row r="518" spans="6:6" x14ac:dyDescent="0.2">
      <c r="F518" s="16"/>
    </row>
    <row r="519" spans="6:6" x14ac:dyDescent="0.2">
      <c r="F519" s="16"/>
    </row>
    <row r="520" spans="6:6" x14ac:dyDescent="0.2">
      <c r="F520" s="16"/>
    </row>
    <row r="521" spans="6:6" x14ac:dyDescent="0.2">
      <c r="F521" s="16"/>
    </row>
    <row r="522" spans="6:6" x14ac:dyDescent="0.2">
      <c r="F522" s="16"/>
    </row>
    <row r="523" spans="6:6" x14ac:dyDescent="0.2">
      <c r="F523" s="16"/>
    </row>
    <row r="524" spans="6:6" x14ac:dyDescent="0.2">
      <c r="F524" s="16"/>
    </row>
    <row r="525" spans="6:6" x14ac:dyDescent="0.2">
      <c r="F525" s="16"/>
    </row>
    <row r="526" spans="6:6" x14ac:dyDescent="0.2">
      <c r="F526" s="16"/>
    </row>
    <row r="527" spans="6:6" x14ac:dyDescent="0.2">
      <c r="F527" s="16"/>
    </row>
    <row r="528" spans="6:6" x14ac:dyDescent="0.2">
      <c r="F528" s="16"/>
    </row>
    <row r="529" spans="6:6" x14ac:dyDescent="0.2">
      <c r="F529" s="16"/>
    </row>
    <row r="530" spans="6:6" x14ac:dyDescent="0.2">
      <c r="F530" s="16"/>
    </row>
    <row r="531" spans="6:6" x14ac:dyDescent="0.2">
      <c r="F531" s="16"/>
    </row>
    <row r="532" spans="6:6" x14ac:dyDescent="0.2">
      <c r="F532" s="16"/>
    </row>
    <row r="533" spans="6:6" x14ac:dyDescent="0.2">
      <c r="F533" s="16"/>
    </row>
    <row r="534" spans="6:6" x14ac:dyDescent="0.2">
      <c r="F534" s="16"/>
    </row>
    <row r="535" spans="6:6" x14ac:dyDescent="0.2">
      <c r="F535" s="16"/>
    </row>
    <row r="536" spans="6:6" x14ac:dyDescent="0.2">
      <c r="F536" s="16"/>
    </row>
    <row r="537" spans="6:6" x14ac:dyDescent="0.2">
      <c r="F537" s="16"/>
    </row>
    <row r="538" spans="6:6" x14ac:dyDescent="0.2">
      <c r="F538" s="16"/>
    </row>
    <row r="539" spans="6:6" x14ac:dyDescent="0.2">
      <c r="F539" s="16"/>
    </row>
    <row r="540" spans="6:6" x14ac:dyDescent="0.2">
      <c r="F540" s="16"/>
    </row>
    <row r="541" spans="6:6" x14ac:dyDescent="0.2">
      <c r="F541" s="16"/>
    </row>
    <row r="542" spans="6:6" x14ac:dyDescent="0.2">
      <c r="F542" s="16"/>
    </row>
    <row r="543" spans="6:6" x14ac:dyDescent="0.2">
      <c r="F543" s="16"/>
    </row>
    <row r="544" spans="6:6" x14ac:dyDescent="0.2">
      <c r="F544" s="16"/>
    </row>
    <row r="545" spans="6:6" x14ac:dyDescent="0.2">
      <c r="F545" s="16"/>
    </row>
    <row r="546" spans="6:6" x14ac:dyDescent="0.2">
      <c r="F546" s="16"/>
    </row>
    <row r="547" spans="6:6" x14ac:dyDescent="0.2">
      <c r="F547" s="16"/>
    </row>
    <row r="548" spans="6:6" x14ac:dyDescent="0.2">
      <c r="F548" s="16"/>
    </row>
    <row r="549" spans="6:6" x14ac:dyDescent="0.2">
      <c r="F549" s="16"/>
    </row>
    <row r="550" spans="6:6" x14ac:dyDescent="0.2">
      <c r="F550" s="16"/>
    </row>
    <row r="551" spans="6:6" x14ac:dyDescent="0.2">
      <c r="F551" s="16"/>
    </row>
    <row r="552" spans="6:6" x14ac:dyDescent="0.2">
      <c r="F552" s="16"/>
    </row>
    <row r="553" spans="6:6" x14ac:dyDescent="0.2">
      <c r="F553" s="16"/>
    </row>
    <row r="554" spans="6:6" x14ac:dyDescent="0.2">
      <c r="F554" s="16"/>
    </row>
    <row r="555" spans="6:6" x14ac:dyDescent="0.2">
      <c r="F555" s="16"/>
    </row>
    <row r="556" spans="6:6" x14ac:dyDescent="0.2">
      <c r="F556" s="16"/>
    </row>
    <row r="557" spans="6:6" x14ac:dyDescent="0.2">
      <c r="F557" s="16"/>
    </row>
    <row r="558" spans="6:6" x14ac:dyDescent="0.2">
      <c r="F558" s="16"/>
    </row>
    <row r="559" spans="6:6" x14ac:dyDescent="0.2">
      <c r="F559" s="16"/>
    </row>
    <row r="560" spans="6:6" x14ac:dyDescent="0.2">
      <c r="F560" s="16"/>
    </row>
    <row r="561" spans="6:6" x14ac:dyDescent="0.2">
      <c r="F561" s="16"/>
    </row>
    <row r="562" spans="6:6" x14ac:dyDescent="0.2">
      <c r="F562" s="16"/>
    </row>
    <row r="563" spans="6:6" x14ac:dyDescent="0.2">
      <c r="F563" s="16"/>
    </row>
    <row r="564" spans="6:6" x14ac:dyDescent="0.2">
      <c r="F564" s="16"/>
    </row>
    <row r="565" spans="6:6" x14ac:dyDescent="0.2">
      <c r="F565" s="16"/>
    </row>
    <row r="566" spans="6:6" x14ac:dyDescent="0.2">
      <c r="F566" s="16"/>
    </row>
    <row r="567" spans="6:6" x14ac:dyDescent="0.2">
      <c r="F567" s="16"/>
    </row>
    <row r="568" spans="6:6" x14ac:dyDescent="0.2">
      <c r="F568" s="16"/>
    </row>
    <row r="569" spans="6:6" x14ac:dyDescent="0.2">
      <c r="F569" s="16"/>
    </row>
    <row r="570" spans="6:6" x14ac:dyDescent="0.2">
      <c r="F570" s="16"/>
    </row>
    <row r="571" spans="6:6" x14ac:dyDescent="0.2">
      <c r="F571" s="16"/>
    </row>
    <row r="572" spans="6:6" x14ac:dyDescent="0.2">
      <c r="F572" s="16"/>
    </row>
    <row r="573" spans="6:6" x14ac:dyDescent="0.2">
      <c r="F573" s="16"/>
    </row>
    <row r="574" spans="6:6" x14ac:dyDescent="0.2">
      <c r="F574" s="16"/>
    </row>
    <row r="575" spans="6:6" x14ac:dyDescent="0.2">
      <c r="F575" s="16"/>
    </row>
    <row r="576" spans="6:6" x14ac:dyDescent="0.2">
      <c r="F576" s="16"/>
    </row>
    <row r="577" spans="6:6" x14ac:dyDescent="0.2">
      <c r="F577" s="16"/>
    </row>
    <row r="578" spans="6:6" x14ac:dyDescent="0.2">
      <c r="F578" s="16"/>
    </row>
    <row r="579" spans="6:6" x14ac:dyDescent="0.2">
      <c r="F579" s="16"/>
    </row>
    <row r="580" spans="6:6" x14ac:dyDescent="0.2">
      <c r="F580" s="16"/>
    </row>
    <row r="581" spans="6:6" x14ac:dyDescent="0.2">
      <c r="F581" s="16"/>
    </row>
    <row r="582" spans="6:6" x14ac:dyDescent="0.2">
      <c r="F582" s="16"/>
    </row>
    <row r="583" spans="6:6" x14ac:dyDescent="0.2">
      <c r="F583" s="16"/>
    </row>
    <row r="584" spans="6:6" x14ac:dyDescent="0.2">
      <c r="F584" s="16"/>
    </row>
    <row r="585" spans="6:6" x14ac:dyDescent="0.2">
      <c r="F585" s="16"/>
    </row>
    <row r="586" spans="6:6" x14ac:dyDescent="0.2">
      <c r="F586" s="16"/>
    </row>
    <row r="587" spans="6:6" x14ac:dyDescent="0.2">
      <c r="F587" s="16"/>
    </row>
    <row r="588" spans="6:6" x14ac:dyDescent="0.2">
      <c r="F588" s="16"/>
    </row>
    <row r="589" spans="6:6" x14ac:dyDescent="0.2">
      <c r="F589" s="16"/>
    </row>
    <row r="590" spans="6:6" x14ac:dyDescent="0.2">
      <c r="F590" s="16"/>
    </row>
    <row r="591" spans="6:6" x14ac:dyDescent="0.2">
      <c r="F591" s="16"/>
    </row>
    <row r="592" spans="6:6" x14ac:dyDescent="0.2">
      <c r="F592" s="16"/>
    </row>
    <row r="593" spans="6:6" x14ac:dyDescent="0.2">
      <c r="F593" s="16"/>
    </row>
    <row r="594" spans="6:6" x14ac:dyDescent="0.2">
      <c r="F594" s="16"/>
    </row>
    <row r="595" spans="6:6" x14ac:dyDescent="0.2">
      <c r="F595" s="16"/>
    </row>
    <row r="596" spans="6:6" x14ac:dyDescent="0.2">
      <c r="F596" s="16"/>
    </row>
    <row r="597" spans="6:6" x14ac:dyDescent="0.2">
      <c r="F597" s="16"/>
    </row>
    <row r="598" spans="6:6" x14ac:dyDescent="0.2">
      <c r="F598" s="16"/>
    </row>
    <row r="599" spans="6:6" x14ac:dyDescent="0.2">
      <c r="F599" s="16"/>
    </row>
    <row r="600" spans="6:6" x14ac:dyDescent="0.2">
      <c r="F600" s="16"/>
    </row>
    <row r="601" spans="6:6" x14ac:dyDescent="0.2">
      <c r="F601" s="16"/>
    </row>
    <row r="602" spans="6:6" x14ac:dyDescent="0.2">
      <c r="F602" s="16"/>
    </row>
    <row r="603" spans="6:6" x14ac:dyDescent="0.2">
      <c r="F603" s="16"/>
    </row>
    <row r="604" spans="6:6" x14ac:dyDescent="0.2">
      <c r="F604" s="16"/>
    </row>
    <row r="605" spans="6:6" x14ac:dyDescent="0.2">
      <c r="F605" s="16"/>
    </row>
    <row r="606" spans="6:6" x14ac:dyDescent="0.2">
      <c r="F606" s="16"/>
    </row>
    <row r="607" spans="6:6" x14ac:dyDescent="0.2">
      <c r="F607" s="16"/>
    </row>
    <row r="608" spans="6:6" x14ac:dyDescent="0.2">
      <c r="F608" s="16"/>
    </row>
    <row r="609" spans="6:6" x14ac:dyDescent="0.2">
      <c r="F609" s="16"/>
    </row>
    <row r="610" spans="6:6" x14ac:dyDescent="0.2">
      <c r="F610" s="16"/>
    </row>
    <row r="611" spans="6:6" x14ac:dyDescent="0.2">
      <c r="F611" s="16"/>
    </row>
    <row r="612" spans="6:6" x14ac:dyDescent="0.2">
      <c r="F612" s="16"/>
    </row>
    <row r="613" spans="6:6" x14ac:dyDescent="0.2">
      <c r="F613" s="16"/>
    </row>
    <row r="614" spans="6:6" x14ac:dyDescent="0.2">
      <c r="F614" s="16"/>
    </row>
    <row r="615" spans="6:6" x14ac:dyDescent="0.2">
      <c r="F615" s="16"/>
    </row>
    <row r="616" spans="6:6" x14ac:dyDescent="0.2">
      <c r="F616" s="16"/>
    </row>
    <row r="617" spans="6:6" x14ac:dyDescent="0.2">
      <c r="F617" s="16"/>
    </row>
    <row r="618" spans="6:6" x14ac:dyDescent="0.2">
      <c r="F618" s="16"/>
    </row>
    <row r="619" spans="6:6" x14ac:dyDescent="0.2">
      <c r="F619" s="16"/>
    </row>
    <row r="620" spans="6:6" x14ac:dyDescent="0.2">
      <c r="F620" s="16"/>
    </row>
    <row r="621" spans="6:6" x14ac:dyDescent="0.2">
      <c r="F621" s="16"/>
    </row>
    <row r="622" spans="6:6" x14ac:dyDescent="0.2">
      <c r="F622" s="16"/>
    </row>
    <row r="623" spans="6:6" x14ac:dyDescent="0.2">
      <c r="F623" s="16"/>
    </row>
    <row r="624" spans="6:6" x14ac:dyDescent="0.2">
      <c r="F624" s="16"/>
    </row>
    <row r="625" spans="6:6" x14ac:dyDescent="0.2">
      <c r="F625" s="16"/>
    </row>
    <row r="626" spans="6:6" x14ac:dyDescent="0.2">
      <c r="F626" s="16"/>
    </row>
    <row r="627" spans="6:6" x14ac:dyDescent="0.2">
      <c r="F627" s="16"/>
    </row>
    <row r="628" spans="6:6" x14ac:dyDescent="0.2">
      <c r="F628" s="16"/>
    </row>
    <row r="629" spans="6:6" x14ac:dyDescent="0.2">
      <c r="F629" s="16"/>
    </row>
    <row r="630" spans="6:6" x14ac:dyDescent="0.2">
      <c r="F630" s="16"/>
    </row>
    <row r="631" spans="6:6" x14ac:dyDescent="0.2">
      <c r="F631" s="16"/>
    </row>
    <row r="632" spans="6:6" x14ac:dyDescent="0.2">
      <c r="F632" s="16"/>
    </row>
    <row r="633" spans="6:6" x14ac:dyDescent="0.2">
      <c r="F633" s="16"/>
    </row>
    <row r="634" spans="6:6" x14ac:dyDescent="0.2">
      <c r="F634" s="16"/>
    </row>
    <row r="635" spans="6:6" x14ac:dyDescent="0.2">
      <c r="F635" s="16"/>
    </row>
    <row r="636" spans="6:6" x14ac:dyDescent="0.2">
      <c r="F636" s="16"/>
    </row>
    <row r="637" spans="6:6" x14ac:dyDescent="0.2">
      <c r="F637" s="16"/>
    </row>
    <row r="638" spans="6:6" x14ac:dyDescent="0.2">
      <c r="F638" s="16"/>
    </row>
    <row r="639" spans="6:6" x14ac:dyDescent="0.2">
      <c r="F639" s="16"/>
    </row>
    <row r="640" spans="6:6" x14ac:dyDescent="0.2">
      <c r="F640" s="16"/>
    </row>
    <row r="641" spans="6:6" x14ac:dyDescent="0.2">
      <c r="F641" s="16"/>
    </row>
    <row r="642" spans="6:6" x14ac:dyDescent="0.2">
      <c r="F642" s="16"/>
    </row>
    <row r="643" spans="6:6" x14ac:dyDescent="0.2">
      <c r="F643" s="16"/>
    </row>
    <row r="644" spans="6:6" x14ac:dyDescent="0.2">
      <c r="F644" s="16"/>
    </row>
    <row r="645" spans="6:6" x14ac:dyDescent="0.2">
      <c r="F645" s="16"/>
    </row>
    <row r="646" spans="6:6" x14ac:dyDescent="0.2">
      <c r="F646" s="16"/>
    </row>
    <row r="647" spans="6:6" x14ac:dyDescent="0.2">
      <c r="F647" s="16"/>
    </row>
    <row r="648" spans="6:6" x14ac:dyDescent="0.2">
      <c r="F648" s="16"/>
    </row>
    <row r="649" spans="6:6" x14ac:dyDescent="0.2">
      <c r="F649" s="16"/>
    </row>
    <row r="650" spans="6:6" x14ac:dyDescent="0.2">
      <c r="F650" s="16"/>
    </row>
    <row r="651" spans="6:6" x14ac:dyDescent="0.2">
      <c r="F651" s="16"/>
    </row>
    <row r="652" spans="6:6" x14ac:dyDescent="0.2">
      <c r="F652" s="16"/>
    </row>
    <row r="653" spans="6:6" x14ac:dyDescent="0.2">
      <c r="F653" s="16"/>
    </row>
    <row r="654" spans="6:6" x14ac:dyDescent="0.2">
      <c r="F654" s="16"/>
    </row>
    <row r="655" spans="6:6" x14ac:dyDescent="0.2">
      <c r="F655" s="16"/>
    </row>
    <row r="656" spans="6:6" x14ac:dyDescent="0.2">
      <c r="F656" s="16"/>
    </row>
    <row r="657" spans="6:6" x14ac:dyDescent="0.2">
      <c r="F657" s="16"/>
    </row>
    <row r="658" spans="6:6" x14ac:dyDescent="0.2">
      <c r="F658" s="16"/>
    </row>
    <row r="659" spans="6:6" x14ac:dyDescent="0.2">
      <c r="F659" s="16"/>
    </row>
    <row r="660" spans="6:6" x14ac:dyDescent="0.2">
      <c r="F660" s="16"/>
    </row>
    <row r="661" spans="6:6" x14ac:dyDescent="0.2">
      <c r="F661" s="16"/>
    </row>
    <row r="662" spans="6:6" x14ac:dyDescent="0.2">
      <c r="F662" s="16"/>
    </row>
    <row r="663" spans="6:6" x14ac:dyDescent="0.2">
      <c r="F663" s="16"/>
    </row>
    <row r="664" spans="6:6" x14ac:dyDescent="0.2">
      <c r="F664" s="16"/>
    </row>
    <row r="665" spans="6:6" x14ac:dyDescent="0.2">
      <c r="F665" s="16"/>
    </row>
    <row r="666" spans="6:6" x14ac:dyDescent="0.2">
      <c r="F666" s="16"/>
    </row>
    <row r="667" spans="6:6" x14ac:dyDescent="0.2">
      <c r="F667" s="16"/>
    </row>
    <row r="668" spans="6:6" x14ac:dyDescent="0.2">
      <c r="F668" s="16"/>
    </row>
    <row r="669" spans="6:6" x14ac:dyDescent="0.2">
      <c r="F669" s="16"/>
    </row>
    <row r="670" spans="6:6" x14ac:dyDescent="0.2">
      <c r="F670" s="16"/>
    </row>
    <row r="671" spans="6:6" x14ac:dyDescent="0.2">
      <c r="F671" s="16"/>
    </row>
    <row r="672" spans="6:6" x14ac:dyDescent="0.2">
      <c r="F672" s="16"/>
    </row>
    <row r="673" spans="6:6" x14ac:dyDescent="0.2">
      <c r="F673" s="16"/>
    </row>
    <row r="674" spans="6:6" x14ac:dyDescent="0.2">
      <c r="F674" s="16"/>
    </row>
    <row r="675" spans="6:6" x14ac:dyDescent="0.2">
      <c r="F675" s="16"/>
    </row>
    <row r="676" spans="6:6" x14ac:dyDescent="0.2">
      <c r="F676" s="16"/>
    </row>
    <row r="677" spans="6:6" x14ac:dyDescent="0.2">
      <c r="F677" s="16"/>
    </row>
    <row r="678" spans="6:6" x14ac:dyDescent="0.2">
      <c r="F678" s="16"/>
    </row>
    <row r="679" spans="6:6" x14ac:dyDescent="0.2">
      <c r="F679" s="16"/>
    </row>
    <row r="680" spans="6:6" x14ac:dyDescent="0.2">
      <c r="F680" s="16"/>
    </row>
    <row r="681" spans="6:6" x14ac:dyDescent="0.2">
      <c r="F681" s="16"/>
    </row>
    <row r="682" spans="6:6" x14ac:dyDescent="0.2">
      <c r="F682" s="16"/>
    </row>
    <row r="683" spans="6:6" x14ac:dyDescent="0.2">
      <c r="F683" s="16"/>
    </row>
    <row r="684" spans="6:6" x14ac:dyDescent="0.2">
      <c r="F684" s="16"/>
    </row>
    <row r="685" spans="6:6" x14ac:dyDescent="0.2">
      <c r="F685" s="16"/>
    </row>
    <row r="686" spans="6:6" x14ac:dyDescent="0.2">
      <c r="F686" s="16"/>
    </row>
    <row r="687" spans="6:6" x14ac:dyDescent="0.2">
      <c r="F687" s="16"/>
    </row>
    <row r="688" spans="6:6" x14ac:dyDescent="0.2">
      <c r="F688" s="16"/>
    </row>
    <row r="689" spans="6:6" x14ac:dyDescent="0.2">
      <c r="F689" s="16"/>
    </row>
    <row r="690" spans="6:6" x14ac:dyDescent="0.2">
      <c r="F690" s="16"/>
    </row>
    <row r="691" spans="6:6" x14ac:dyDescent="0.2">
      <c r="F691" s="16"/>
    </row>
    <row r="692" spans="6:6" x14ac:dyDescent="0.2">
      <c r="F692" s="16"/>
    </row>
    <row r="693" spans="6:6" x14ac:dyDescent="0.2">
      <c r="F693" s="16"/>
    </row>
    <row r="694" spans="6:6" x14ac:dyDescent="0.2">
      <c r="F694" s="16"/>
    </row>
    <row r="695" spans="6:6" x14ac:dyDescent="0.2">
      <c r="F695" s="16"/>
    </row>
    <row r="696" spans="6:6" x14ac:dyDescent="0.2">
      <c r="F696" s="16"/>
    </row>
    <row r="697" spans="6:6" x14ac:dyDescent="0.2">
      <c r="F697" s="16"/>
    </row>
    <row r="698" spans="6:6" x14ac:dyDescent="0.2">
      <c r="F698" s="16"/>
    </row>
    <row r="699" spans="6:6" x14ac:dyDescent="0.2">
      <c r="F699" s="16"/>
    </row>
    <row r="700" spans="6:6" x14ac:dyDescent="0.2">
      <c r="F700" s="16"/>
    </row>
    <row r="701" spans="6:6" x14ac:dyDescent="0.2">
      <c r="F701" s="16"/>
    </row>
    <row r="702" spans="6:6" x14ac:dyDescent="0.2">
      <c r="F702" s="16"/>
    </row>
    <row r="703" spans="6:6" x14ac:dyDescent="0.2">
      <c r="F703" s="16"/>
    </row>
    <row r="704" spans="6:6" x14ac:dyDescent="0.2">
      <c r="F704" s="16"/>
    </row>
    <row r="705" spans="6:6" x14ac:dyDescent="0.2">
      <c r="F705" s="16"/>
    </row>
    <row r="706" spans="6:6" x14ac:dyDescent="0.2">
      <c r="F706" s="16"/>
    </row>
    <row r="707" spans="6:6" x14ac:dyDescent="0.2">
      <c r="F707" s="16"/>
    </row>
    <row r="708" spans="6:6" x14ac:dyDescent="0.2">
      <c r="F708" s="16"/>
    </row>
    <row r="709" spans="6:6" x14ac:dyDescent="0.2">
      <c r="F709" s="16"/>
    </row>
    <row r="710" spans="6:6" x14ac:dyDescent="0.2">
      <c r="F710" s="16"/>
    </row>
    <row r="711" spans="6:6" x14ac:dyDescent="0.2">
      <c r="F711" s="16"/>
    </row>
    <row r="712" spans="6:6" x14ac:dyDescent="0.2">
      <c r="F712" s="16"/>
    </row>
    <row r="713" spans="6:6" x14ac:dyDescent="0.2">
      <c r="F713" s="16"/>
    </row>
    <row r="714" spans="6:6" x14ac:dyDescent="0.2">
      <c r="F714" s="16"/>
    </row>
    <row r="715" spans="6:6" x14ac:dyDescent="0.2">
      <c r="F715" s="16"/>
    </row>
    <row r="716" spans="6:6" x14ac:dyDescent="0.2">
      <c r="F716" s="16"/>
    </row>
    <row r="717" spans="6:6" x14ac:dyDescent="0.2">
      <c r="F717" s="16"/>
    </row>
    <row r="718" spans="6:6" x14ac:dyDescent="0.2">
      <c r="F718" s="16"/>
    </row>
    <row r="719" spans="6:6" x14ac:dyDescent="0.2">
      <c r="F719" s="16"/>
    </row>
    <row r="720" spans="6:6" x14ac:dyDescent="0.2">
      <c r="F720" s="16"/>
    </row>
    <row r="721" spans="6:6" x14ac:dyDescent="0.2">
      <c r="F721" s="16"/>
    </row>
    <row r="722" spans="6:6" x14ac:dyDescent="0.2">
      <c r="F722" s="16"/>
    </row>
    <row r="723" spans="6:6" x14ac:dyDescent="0.2">
      <c r="F723" s="16"/>
    </row>
    <row r="724" spans="6:6" x14ac:dyDescent="0.2">
      <c r="F724" s="16"/>
    </row>
    <row r="725" spans="6:6" x14ac:dyDescent="0.2">
      <c r="F725" s="16"/>
    </row>
    <row r="726" spans="6:6" x14ac:dyDescent="0.2">
      <c r="F726" s="16"/>
    </row>
    <row r="727" spans="6:6" x14ac:dyDescent="0.2">
      <c r="F727" s="16"/>
    </row>
    <row r="728" spans="6:6" x14ac:dyDescent="0.2">
      <c r="F728" s="16"/>
    </row>
    <row r="729" spans="6:6" x14ac:dyDescent="0.2">
      <c r="F729" s="16"/>
    </row>
    <row r="730" spans="6:6" x14ac:dyDescent="0.2">
      <c r="F730" s="16"/>
    </row>
    <row r="731" spans="6:6" x14ac:dyDescent="0.2">
      <c r="F731" s="16"/>
    </row>
    <row r="732" spans="6:6" x14ac:dyDescent="0.2">
      <c r="F732" s="16"/>
    </row>
    <row r="733" spans="6:6" x14ac:dyDescent="0.2">
      <c r="F733" s="16"/>
    </row>
    <row r="734" spans="6:6" x14ac:dyDescent="0.2">
      <c r="F734" s="16"/>
    </row>
    <row r="735" spans="6:6" x14ac:dyDescent="0.2">
      <c r="F735" s="16"/>
    </row>
    <row r="736" spans="6:6" x14ac:dyDescent="0.2">
      <c r="F736" s="16"/>
    </row>
    <row r="737" spans="6:6" x14ac:dyDescent="0.2">
      <c r="F737" s="16"/>
    </row>
    <row r="738" spans="6:6" x14ac:dyDescent="0.2">
      <c r="F738" s="16"/>
    </row>
    <row r="739" spans="6:6" x14ac:dyDescent="0.2">
      <c r="F739" s="16"/>
    </row>
    <row r="740" spans="6:6" x14ac:dyDescent="0.2">
      <c r="F740" s="16"/>
    </row>
    <row r="741" spans="6:6" x14ac:dyDescent="0.2">
      <c r="F741" s="16"/>
    </row>
    <row r="742" spans="6:6" x14ac:dyDescent="0.2">
      <c r="F742" s="16"/>
    </row>
    <row r="743" spans="6:6" x14ac:dyDescent="0.2">
      <c r="F743" s="16"/>
    </row>
    <row r="744" spans="6:6" x14ac:dyDescent="0.2">
      <c r="F744" s="16"/>
    </row>
    <row r="745" spans="6:6" x14ac:dyDescent="0.2">
      <c r="F745" s="16"/>
    </row>
    <row r="746" spans="6:6" x14ac:dyDescent="0.2">
      <c r="F746" s="16"/>
    </row>
    <row r="747" spans="6:6" x14ac:dyDescent="0.2">
      <c r="F747" s="16"/>
    </row>
    <row r="748" spans="6:6" x14ac:dyDescent="0.2">
      <c r="F748" s="16"/>
    </row>
    <row r="749" spans="6:6" x14ac:dyDescent="0.2">
      <c r="F749" s="16"/>
    </row>
    <row r="750" spans="6:6" x14ac:dyDescent="0.2">
      <c r="F750" s="16"/>
    </row>
    <row r="751" spans="6:6" x14ac:dyDescent="0.2">
      <c r="F751" s="16"/>
    </row>
    <row r="752" spans="6:6" x14ac:dyDescent="0.2">
      <c r="F752" s="16"/>
    </row>
    <row r="753" spans="6:6" x14ac:dyDescent="0.2">
      <c r="F753" s="16"/>
    </row>
    <row r="754" spans="6:6" x14ac:dyDescent="0.2">
      <c r="F754" s="16"/>
    </row>
    <row r="755" spans="6:6" x14ac:dyDescent="0.2">
      <c r="F755" s="16"/>
    </row>
    <row r="756" spans="6:6" x14ac:dyDescent="0.2">
      <c r="F756" s="16"/>
    </row>
    <row r="757" spans="6:6" x14ac:dyDescent="0.2">
      <c r="F757" s="16"/>
    </row>
    <row r="758" spans="6:6" x14ac:dyDescent="0.2">
      <c r="F758" s="16"/>
    </row>
    <row r="759" spans="6:6" x14ac:dyDescent="0.2">
      <c r="F759" s="16"/>
    </row>
    <row r="760" spans="6:6" x14ac:dyDescent="0.2">
      <c r="F760" s="16"/>
    </row>
    <row r="761" spans="6:6" x14ac:dyDescent="0.2">
      <c r="F761" s="16"/>
    </row>
    <row r="762" spans="6:6" x14ac:dyDescent="0.2">
      <c r="F762" s="16"/>
    </row>
    <row r="763" spans="6:6" x14ac:dyDescent="0.2">
      <c r="F763" s="16"/>
    </row>
    <row r="764" spans="6:6" x14ac:dyDescent="0.2">
      <c r="F764" s="16"/>
    </row>
    <row r="765" spans="6:6" x14ac:dyDescent="0.2">
      <c r="F765" s="16"/>
    </row>
    <row r="766" spans="6:6" x14ac:dyDescent="0.2">
      <c r="F766" s="16"/>
    </row>
    <row r="767" spans="6:6" x14ac:dyDescent="0.2">
      <c r="F767" s="16"/>
    </row>
    <row r="768" spans="6:6" x14ac:dyDescent="0.2">
      <c r="F768" s="16"/>
    </row>
    <row r="769" spans="6:6" x14ac:dyDescent="0.2">
      <c r="F769" s="16"/>
    </row>
    <row r="770" spans="6:6" x14ac:dyDescent="0.2">
      <c r="F770" s="16"/>
    </row>
    <row r="771" spans="6:6" x14ac:dyDescent="0.2">
      <c r="F771" s="16"/>
    </row>
    <row r="772" spans="6:6" x14ac:dyDescent="0.2">
      <c r="F772" s="16"/>
    </row>
    <row r="773" spans="6:6" x14ac:dyDescent="0.2">
      <c r="F773" s="16"/>
    </row>
    <row r="774" spans="6:6" x14ac:dyDescent="0.2">
      <c r="F774" s="16"/>
    </row>
    <row r="775" spans="6:6" x14ac:dyDescent="0.2">
      <c r="F775" s="16"/>
    </row>
    <row r="776" spans="6:6" x14ac:dyDescent="0.2">
      <c r="F776" s="16"/>
    </row>
    <row r="777" spans="6:6" x14ac:dyDescent="0.2">
      <c r="F777" s="16"/>
    </row>
    <row r="778" spans="6:6" x14ac:dyDescent="0.2">
      <c r="F778" s="16"/>
    </row>
    <row r="779" spans="6:6" x14ac:dyDescent="0.2">
      <c r="F779" s="16"/>
    </row>
    <row r="780" spans="6:6" x14ac:dyDescent="0.2">
      <c r="F780" s="16"/>
    </row>
    <row r="781" spans="6:6" x14ac:dyDescent="0.2">
      <c r="F781" s="16"/>
    </row>
    <row r="782" spans="6:6" x14ac:dyDescent="0.2">
      <c r="F782" s="16"/>
    </row>
    <row r="783" spans="6:6" x14ac:dyDescent="0.2">
      <c r="F783" s="16"/>
    </row>
    <row r="784" spans="6:6" x14ac:dyDescent="0.2">
      <c r="F784" s="16"/>
    </row>
    <row r="785" spans="6:6" x14ac:dyDescent="0.2">
      <c r="F785" s="16"/>
    </row>
    <row r="786" spans="6:6" x14ac:dyDescent="0.2">
      <c r="F786" s="16"/>
    </row>
    <row r="787" spans="6:6" x14ac:dyDescent="0.2">
      <c r="F787" s="16"/>
    </row>
    <row r="788" spans="6:6" x14ac:dyDescent="0.2">
      <c r="F788" s="16"/>
    </row>
    <row r="789" spans="6:6" x14ac:dyDescent="0.2">
      <c r="F789" s="16"/>
    </row>
    <row r="790" spans="6:6" x14ac:dyDescent="0.2">
      <c r="F790" s="16"/>
    </row>
    <row r="791" spans="6:6" x14ac:dyDescent="0.2">
      <c r="F791" s="16"/>
    </row>
    <row r="792" spans="6:6" x14ac:dyDescent="0.2">
      <c r="F792" s="16"/>
    </row>
    <row r="793" spans="6:6" x14ac:dyDescent="0.2">
      <c r="F793" s="16"/>
    </row>
    <row r="794" spans="6:6" x14ac:dyDescent="0.2">
      <c r="F794" s="16"/>
    </row>
    <row r="795" spans="6:6" x14ac:dyDescent="0.2">
      <c r="F795" s="16"/>
    </row>
    <row r="796" spans="6:6" x14ac:dyDescent="0.2">
      <c r="F796" s="16"/>
    </row>
    <row r="797" spans="6:6" x14ac:dyDescent="0.2">
      <c r="F797" s="16"/>
    </row>
    <row r="798" spans="6:6" x14ac:dyDescent="0.2">
      <c r="F798" s="16"/>
    </row>
    <row r="799" spans="6:6" x14ac:dyDescent="0.2">
      <c r="F799" s="16"/>
    </row>
    <row r="800" spans="6:6" x14ac:dyDescent="0.2">
      <c r="F800" s="16"/>
    </row>
    <row r="801" spans="6:6" x14ac:dyDescent="0.2">
      <c r="F801" s="16"/>
    </row>
    <row r="802" spans="6:6" x14ac:dyDescent="0.2">
      <c r="F802" s="16"/>
    </row>
    <row r="803" spans="6:6" x14ac:dyDescent="0.2">
      <c r="F803" s="16"/>
    </row>
    <row r="804" spans="6:6" x14ac:dyDescent="0.2">
      <c r="F804" s="16"/>
    </row>
    <row r="805" spans="6:6" x14ac:dyDescent="0.2">
      <c r="F805" s="16"/>
    </row>
    <row r="806" spans="6:6" x14ac:dyDescent="0.2">
      <c r="F806" s="16"/>
    </row>
    <row r="807" spans="6:6" x14ac:dyDescent="0.2">
      <c r="F807" s="16"/>
    </row>
    <row r="808" spans="6:6" x14ac:dyDescent="0.2">
      <c r="F808" s="16"/>
    </row>
    <row r="809" spans="6:6" x14ac:dyDescent="0.2">
      <c r="F809" s="16"/>
    </row>
    <row r="810" spans="6:6" x14ac:dyDescent="0.2">
      <c r="F810" s="16"/>
    </row>
    <row r="811" spans="6:6" x14ac:dyDescent="0.2">
      <c r="F811" s="16"/>
    </row>
    <row r="812" spans="6:6" x14ac:dyDescent="0.2">
      <c r="F812" s="16"/>
    </row>
    <row r="813" spans="6:6" x14ac:dyDescent="0.2">
      <c r="F813" s="16"/>
    </row>
    <row r="814" spans="6:6" x14ac:dyDescent="0.2">
      <c r="F814" s="16"/>
    </row>
    <row r="815" spans="6:6" x14ac:dyDescent="0.2">
      <c r="F815" s="16"/>
    </row>
    <row r="816" spans="6:6" x14ac:dyDescent="0.2">
      <c r="F816" s="16"/>
    </row>
    <row r="817" spans="6:6" x14ac:dyDescent="0.2">
      <c r="F817" s="16"/>
    </row>
    <row r="818" spans="6:6" x14ac:dyDescent="0.2">
      <c r="F818" s="16"/>
    </row>
    <row r="819" spans="6:6" x14ac:dyDescent="0.2">
      <c r="F819" s="16"/>
    </row>
    <row r="820" spans="6:6" x14ac:dyDescent="0.2">
      <c r="F820" s="16"/>
    </row>
    <row r="821" spans="6:6" x14ac:dyDescent="0.2">
      <c r="F821" s="16"/>
    </row>
    <row r="822" spans="6:6" x14ac:dyDescent="0.2">
      <c r="F822" s="16"/>
    </row>
    <row r="823" spans="6:6" x14ac:dyDescent="0.2">
      <c r="F823" s="16"/>
    </row>
    <row r="824" spans="6:6" x14ac:dyDescent="0.2">
      <c r="F824" s="16"/>
    </row>
    <row r="825" spans="6:6" x14ac:dyDescent="0.2">
      <c r="F825" s="16"/>
    </row>
    <row r="826" spans="6:6" x14ac:dyDescent="0.2">
      <c r="F826" s="16"/>
    </row>
    <row r="827" spans="6:6" x14ac:dyDescent="0.2">
      <c r="F827" s="16"/>
    </row>
    <row r="828" spans="6:6" x14ac:dyDescent="0.2">
      <c r="F828" s="16"/>
    </row>
    <row r="829" spans="6:6" x14ac:dyDescent="0.2">
      <c r="F829" s="16"/>
    </row>
    <row r="830" spans="6:6" x14ac:dyDescent="0.2">
      <c r="F830" s="16"/>
    </row>
    <row r="831" spans="6:6" x14ac:dyDescent="0.2">
      <c r="F831" s="16"/>
    </row>
    <row r="832" spans="6:6" x14ac:dyDescent="0.2">
      <c r="F832" s="16"/>
    </row>
    <row r="833" spans="6:6" x14ac:dyDescent="0.2">
      <c r="F833" s="16"/>
    </row>
    <row r="834" spans="6:6" x14ac:dyDescent="0.2">
      <c r="F834" s="16"/>
    </row>
    <row r="835" spans="6:6" x14ac:dyDescent="0.2">
      <c r="F835" s="16"/>
    </row>
    <row r="836" spans="6:6" x14ac:dyDescent="0.2">
      <c r="F836" s="16"/>
    </row>
    <row r="837" spans="6:6" x14ac:dyDescent="0.2">
      <c r="F837" s="16"/>
    </row>
    <row r="838" spans="6:6" x14ac:dyDescent="0.2">
      <c r="F838" s="16"/>
    </row>
    <row r="839" spans="6:6" x14ac:dyDescent="0.2">
      <c r="F839" s="16"/>
    </row>
    <row r="840" spans="6:6" x14ac:dyDescent="0.2">
      <c r="F840" s="16"/>
    </row>
    <row r="841" spans="6:6" x14ac:dyDescent="0.2">
      <c r="F841" s="16"/>
    </row>
    <row r="842" spans="6:6" x14ac:dyDescent="0.2">
      <c r="F842" s="16"/>
    </row>
    <row r="843" spans="6:6" x14ac:dyDescent="0.2">
      <c r="F843" s="16"/>
    </row>
    <row r="844" spans="6:6" x14ac:dyDescent="0.2">
      <c r="F844" s="16"/>
    </row>
    <row r="845" spans="6:6" x14ac:dyDescent="0.2">
      <c r="F845" s="16"/>
    </row>
    <row r="846" spans="6:6" x14ac:dyDescent="0.2">
      <c r="F846" s="16"/>
    </row>
    <row r="847" spans="6:6" x14ac:dyDescent="0.2">
      <c r="F847" s="16"/>
    </row>
    <row r="848" spans="6:6" x14ac:dyDescent="0.2">
      <c r="F848" s="16"/>
    </row>
    <row r="849" spans="6:6" x14ac:dyDescent="0.2">
      <c r="F849" s="16"/>
    </row>
    <row r="850" spans="6:6" x14ac:dyDescent="0.2">
      <c r="F850" s="16"/>
    </row>
    <row r="851" spans="6:6" x14ac:dyDescent="0.2">
      <c r="F851" s="16"/>
    </row>
    <row r="852" spans="6:6" x14ac:dyDescent="0.2">
      <c r="F852" s="16"/>
    </row>
    <row r="853" spans="6:6" x14ac:dyDescent="0.2">
      <c r="F853" s="16"/>
    </row>
    <row r="854" spans="6:6" x14ac:dyDescent="0.2">
      <c r="F854" s="16"/>
    </row>
    <row r="855" spans="6:6" x14ac:dyDescent="0.2">
      <c r="F855" s="16"/>
    </row>
    <row r="856" spans="6:6" x14ac:dyDescent="0.2">
      <c r="F856" s="16"/>
    </row>
    <row r="857" spans="6:6" x14ac:dyDescent="0.2">
      <c r="F857" s="16"/>
    </row>
    <row r="858" spans="6:6" x14ac:dyDescent="0.2">
      <c r="F858" s="16"/>
    </row>
    <row r="859" spans="6:6" x14ac:dyDescent="0.2">
      <c r="F859" s="16"/>
    </row>
    <row r="860" spans="6:6" x14ac:dyDescent="0.2">
      <c r="F860" s="16"/>
    </row>
    <row r="861" spans="6:6" x14ac:dyDescent="0.2">
      <c r="F861" s="16"/>
    </row>
    <row r="862" spans="6:6" x14ac:dyDescent="0.2">
      <c r="F862" s="16"/>
    </row>
    <row r="863" spans="6:6" x14ac:dyDescent="0.2">
      <c r="F863" s="16"/>
    </row>
    <row r="864" spans="6:6" x14ac:dyDescent="0.2">
      <c r="F864" s="16"/>
    </row>
    <row r="865" spans="6:6" x14ac:dyDescent="0.2">
      <c r="F865" s="16"/>
    </row>
    <row r="866" spans="6:6" x14ac:dyDescent="0.2">
      <c r="F866" s="16"/>
    </row>
    <row r="867" spans="6:6" x14ac:dyDescent="0.2">
      <c r="F867" s="16"/>
    </row>
    <row r="868" spans="6:6" x14ac:dyDescent="0.2">
      <c r="F868" s="16"/>
    </row>
    <row r="869" spans="6:6" x14ac:dyDescent="0.2">
      <c r="F869" s="16"/>
    </row>
    <row r="870" spans="6:6" x14ac:dyDescent="0.2">
      <c r="F870" s="16"/>
    </row>
    <row r="871" spans="6:6" x14ac:dyDescent="0.2">
      <c r="F871" s="16"/>
    </row>
    <row r="872" spans="6:6" x14ac:dyDescent="0.2">
      <c r="F872" s="16"/>
    </row>
    <row r="873" spans="6:6" x14ac:dyDescent="0.2">
      <c r="F873" s="16"/>
    </row>
    <row r="874" spans="6:6" x14ac:dyDescent="0.2">
      <c r="F874" s="16"/>
    </row>
    <row r="875" spans="6:6" x14ac:dyDescent="0.2">
      <c r="F875" s="16"/>
    </row>
    <row r="876" spans="6:6" x14ac:dyDescent="0.2">
      <c r="F876" s="16"/>
    </row>
    <row r="877" spans="6:6" x14ac:dyDescent="0.2">
      <c r="F877" s="16"/>
    </row>
    <row r="878" spans="6:6" x14ac:dyDescent="0.2">
      <c r="F878" s="16"/>
    </row>
    <row r="879" spans="6:6" x14ac:dyDescent="0.2">
      <c r="F879" s="16"/>
    </row>
    <row r="880" spans="6:6" x14ac:dyDescent="0.2">
      <c r="F880" s="16"/>
    </row>
    <row r="881" spans="6:6" x14ac:dyDescent="0.2">
      <c r="F881" s="16"/>
    </row>
    <row r="882" spans="6:6" x14ac:dyDescent="0.2">
      <c r="F882" s="16"/>
    </row>
    <row r="883" spans="6:6" x14ac:dyDescent="0.2">
      <c r="F883" s="16"/>
    </row>
    <row r="884" spans="6:6" x14ac:dyDescent="0.2">
      <c r="F884" s="16"/>
    </row>
    <row r="885" spans="6:6" x14ac:dyDescent="0.2">
      <c r="F885" s="16"/>
    </row>
    <row r="886" spans="6:6" x14ac:dyDescent="0.2">
      <c r="F886" s="16"/>
    </row>
    <row r="887" spans="6:6" x14ac:dyDescent="0.2">
      <c r="F887" s="16"/>
    </row>
    <row r="888" spans="6:6" x14ac:dyDescent="0.2">
      <c r="F888" s="16"/>
    </row>
    <row r="889" spans="6:6" x14ac:dyDescent="0.2">
      <c r="F889" s="16"/>
    </row>
    <row r="890" spans="6:6" x14ac:dyDescent="0.2">
      <c r="F890" s="16"/>
    </row>
    <row r="891" spans="6:6" x14ac:dyDescent="0.2">
      <c r="F891" s="16"/>
    </row>
    <row r="892" spans="6:6" x14ac:dyDescent="0.2">
      <c r="F892" s="16"/>
    </row>
    <row r="893" spans="6:6" x14ac:dyDescent="0.2">
      <c r="F893" s="16"/>
    </row>
    <row r="894" spans="6:6" x14ac:dyDescent="0.2">
      <c r="F894" s="16"/>
    </row>
    <row r="895" spans="6:6" x14ac:dyDescent="0.2">
      <c r="F895" s="16"/>
    </row>
    <row r="896" spans="6:6" x14ac:dyDescent="0.2">
      <c r="F896" s="16"/>
    </row>
    <row r="897" spans="6:6" x14ac:dyDescent="0.2">
      <c r="F897" s="16"/>
    </row>
    <row r="898" spans="6:6" x14ac:dyDescent="0.2">
      <c r="F898" s="16"/>
    </row>
    <row r="899" spans="6:6" x14ac:dyDescent="0.2">
      <c r="F899" s="16"/>
    </row>
    <row r="900" spans="6:6" x14ac:dyDescent="0.2">
      <c r="F900" s="16"/>
    </row>
    <row r="901" spans="6:6" x14ac:dyDescent="0.2">
      <c r="F901" s="16"/>
    </row>
    <row r="902" spans="6:6" x14ac:dyDescent="0.2">
      <c r="F902" s="16"/>
    </row>
    <row r="903" spans="6:6" x14ac:dyDescent="0.2">
      <c r="F903" s="16"/>
    </row>
    <row r="904" spans="6:6" x14ac:dyDescent="0.2">
      <c r="F904" s="16"/>
    </row>
    <row r="905" spans="6:6" x14ac:dyDescent="0.2">
      <c r="F905" s="16"/>
    </row>
    <row r="906" spans="6:6" x14ac:dyDescent="0.2">
      <c r="F906" s="16"/>
    </row>
    <row r="907" spans="6:6" x14ac:dyDescent="0.2">
      <c r="F907" s="16"/>
    </row>
    <row r="908" spans="6:6" x14ac:dyDescent="0.2">
      <c r="F908" s="16"/>
    </row>
    <row r="909" spans="6:6" x14ac:dyDescent="0.2">
      <c r="F909" s="16"/>
    </row>
    <row r="910" spans="6:6" x14ac:dyDescent="0.2">
      <c r="F910" s="16"/>
    </row>
    <row r="911" spans="6:6" x14ac:dyDescent="0.2">
      <c r="F911" s="16"/>
    </row>
    <row r="912" spans="6:6" x14ac:dyDescent="0.2">
      <c r="F912" s="16"/>
    </row>
    <row r="913" spans="6:6" x14ac:dyDescent="0.2">
      <c r="F913" s="16"/>
    </row>
    <row r="914" spans="6:6" x14ac:dyDescent="0.2">
      <c r="F914" s="16"/>
    </row>
    <row r="915" spans="6:6" x14ac:dyDescent="0.2">
      <c r="F915" s="16"/>
    </row>
    <row r="916" spans="6:6" x14ac:dyDescent="0.2">
      <c r="F916" s="16"/>
    </row>
    <row r="917" spans="6:6" x14ac:dyDescent="0.2">
      <c r="F917" s="16"/>
    </row>
    <row r="918" spans="6:6" x14ac:dyDescent="0.2">
      <c r="F918" s="16"/>
    </row>
    <row r="919" spans="6:6" x14ac:dyDescent="0.2">
      <c r="F919" s="16"/>
    </row>
    <row r="920" spans="6:6" x14ac:dyDescent="0.2">
      <c r="F920" s="16"/>
    </row>
    <row r="921" spans="6:6" x14ac:dyDescent="0.2">
      <c r="F921" s="16"/>
    </row>
    <row r="922" spans="6:6" x14ac:dyDescent="0.2">
      <c r="F922" s="16"/>
    </row>
    <row r="923" spans="6:6" x14ac:dyDescent="0.2">
      <c r="F923" s="16"/>
    </row>
    <row r="924" spans="6:6" x14ac:dyDescent="0.2">
      <c r="F924" s="16"/>
    </row>
    <row r="925" spans="6:6" x14ac:dyDescent="0.2">
      <c r="F925" s="16"/>
    </row>
    <row r="926" spans="6:6" x14ac:dyDescent="0.2">
      <c r="F926" s="16"/>
    </row>
    <row r="927" spans="6:6" x14ac:dyDescent="0.2">
      <c r="F927" s="16"/>
    </row>
    <row r="928" spans="6:6" x14ac:dyDescent="0.2">
      <c r="F928" s="16"/>
    </row>
    <row r="929" spans="6:6" x14ac:dyDescent="0.2">
      <c r="F929" s="16"/>
    </row>
    <row r="930" spans="6:6" x14ac:dyDescent="0.2">
      <c r="F930" s="16"/>
    </row>
    <row r="931" spans="6:6" x14ac:dyDescent="0.2">
      <c r="F931" s="16"/>
    </row>
    <row r="932" spans="6:6" x14ac:dyDescent="0.2">
      <c r="F932" s="16"/>
    </row>
    <row r="933" spans="6:6" x14ac:dyDescent="0.2">
      <c r="F933" s="16"/>
    </row>
    <row r="934" spans="6:6" x14ac:dyDescent="0.2">
      <c r="F934" s="16"/>
    </row>
    <row r="935" spans="6:6" x14ac:dyDescent="0.2">
      <c r="F935" s="16"/>
    </row>
    <row r="936" spans="6:6" x14ac:dyDescent="0.2">
      <c r="F936" s="16"/>
    </row>
    <row r="937" spans="6:6" x14ac:dyDescent="0.2">
      <c r="F937" s="16"/>
    </row>
    <row r="938" spans="6:6" x14ac:dyDescent="0.2">
      <c r="F938" s="16"/>
    </row>
    <row r="939" spans="6:6" x14ac:dyDescent="0.2">
      <c r="F939" s="16"/>
    </row>
    <row r="940" spans="6:6" x14ac:dyDescent="0.2">
      <c r="F940" s="16"/>
    </row>
    <row r="941" spans="6:6" x14ac:dyDescent="0.2">
      <c r="F941" s="16"/>
    </row>
    <row r="942" spans="6:6" x14ac:dyDescent="0.2">
      <c r="F942" s="16"/>
    </row>
    <row r="943" spans="6:6" x14ac:dyDescent="0.2">
      <c r="F943" s="16"/>
    </row>
    <row r="944" spans="6:6" x14ac:dyDescent="0.2">
      <c r="F944" s="16"/>
    </row>
    <row r="945" spans="6:6" x14ac:dyDescent="0.2">
      <c r="F945" s="16"/>
    </row>
    <row r="946" spans="6:6" x14ac:dyDescent="0.2">
      <c r="F946" s="16"/>
    </row>
    <row r="947" spans="6:6" x14ac:dyDescent="0.2">
      <c r="F947" s="16"/>
    </row>
    <row r="948" spans="6:6" x14ac:dyDescent="0.2">
      <c r="F948" s="16"/>
    </row>
    <row r="949" spans="6:6" x14ac:dyDescent="0.2">
      <c r="F949" s="16"/>
    </row>
    <row r="950" spans="6:6" x14ac:dyDescent="0.2">
      <c r="F950" s="16"/>
    </row>
    <row r="951" spans="6:6" x14ac:dyDescent="0.2">
      <c r="F951" s="16"/>
    </row>
    <row r="952" spans="6:6" x14ac:dyDescent="0.2">
      <c r="F952" s="16"/>
    </row>
    <row r="953" spans="6:6" x14ac:dyDescent="0.2">
      <c r="F953" s="16"/>
    </row>
    <row r="954" spans="6:6" x14ac:dyDescent="0.2">
      <c r="F954" s="16"/>
    </row>
    <row r="955" spans="6:6" x14ac:dyDescent="0.2">
      <c r="F955" s="16"/>
    </row>
    <row r="956" spans="6:6" x14ac:dyDescent="0.2">
      <c r="F956" s="16"/>
    </row>
    <row r="957" spans="6:6" x14ac:dyDescent="0.2">
      <c r="F957" s="16"/>
    </row>
    <row r="958" spans="6:6" x14ac:dyDescent="0.2">
      <c r="F958" s="16"/>
    </row>
    <row r="959" spans="6:6" x14ac:dyDescent="0.2">
      <c r="F959" s="16"/>
    </row>
    <row r="960" spans="6:6" x14ac:dyDescent="0.2">
      <c r="F960" s="16"/>
    </row>
    <row r="961" spans="6:6" x14ac:dyDescent="0.2">
      <c r="F961" s="16"/>
    </row>
    <row r="962" spans="6:6" x14ac:dyDescent="0.2">
      <c r="F962" s="16"/>
    </row>
    <row r="963" spans="6:6" x14ac:dyDescent="0.2">
      <c r="F963" s="16"/>
    </row>
    <row r="964" spans="6:6" x14ac:dyDescent="0.2">
      <c r="F964" s="16"/>
    </row>
    <row r="965" spans="6:6" x14ac:dyDescent="0.2">
      <c r="F965" s="16"/>
    </row>
    <row r="966" spans="6:6" x14ac:dyDescent="0.2">
      <c r="F966" s="16"/>
    </row>
    <row r="967" spans="6:6" x14ac:dyDescent="0.2">
      <c r="F967" s="16"/>
    </row>
    <row r="968" spans="6:6" x14ac:dyDescent="0.2">
      <c r="F968" s="16"/>
    </row>
    <row r="969" spans="6:6" x14ac:dyDescent="0.2">
      <c r="F969" s="16"/>
    </row>
    <row r="970" spans="6:6" x14ac:dyDescent="0.2">
      <c r="F970" s="16"/>
    </row>
    <row r="971" spans="6:6" x14ac:dyDescent="0.2">
      <c r="F971" s="16"/>
    </row>
    <row r="972" spans="6:6" x14ac:dyDescent="0.2">
      <c r="F972" s="16"/>
    </row>
    <row r="973" spans="6:6" x14ac:dyDescent="0.2">
      <c r="F973" s="16"/>
    </row>
    <row r="974" spans="6:6" x14ac:dyDescent="0.2">
      <c r="F974" s="16"/>
    </row>
    <row r="975" spans="6:6" x14ac:dyDescent="0.2">
      <c r="F975" s="16"/>
    </row>
    <row r="976" spans="6:6" x14ac:dyDescent="0.2">
      <c r="F976" s="16"/>
    </row>
    <row r="977" spans="6:6" x14ac:dyDescent="0.2">
      <c r="F977" s="16"/>
    </row>
    <row r="978" spans="6:6" x14ac:dyDescent="0.2">
      <c r="F978" s="16"/>
    </row>
    <row r="979" spans="6:6" x14ac:dyDescent="0.2">
      <c r="F979" s="16"/>
    </row>
    <row r="980" spans="6:6" x14ac:dyDescent="0.2">
      <c r="F980" s="16"/>
    </row>
    <row r="981" spans="6:6" x14ac:dyDescent="0.2">
      <c r="F981" s="16"/>
    </row>
    <row r="982" spans="6:6" x14ac:dyDescent="0.2">
      <c r="F982" s="16"/>
    </row>
    <row r="983" spans="6:6" x14ac:dyDescent="0.2">
      <c r="F983" s="16"/>
    </row>
    <row r="984" spans="6:6" x14ac:dyDescent="0.2">
      <c r="F984" s="16"/>
    </row>
    <row r="985" spans="6:6" x14ac:dyDescent="0.2">
      <c r="F985" s="16"/>
    </row>
    <row r="986" spans="6:6" x14ac:dyDescent="0.2">
      <c r="F986" s="16"/>
    </row>
    <row r="987" spans="6:6" x14ac:dyDescent="0.2">
      <c r="F987" s="16"/>
    </row>
    <row r="988" spans="6:6" x14ac:dyDescent="0.2">
      <c r="F988" s="16"/>
    </row>
    <row r="989" spans="6:6" x14ac:dyDescent="0.2">
      <c r="F989" s="16"/>
    </row>
    <row r="990" spans="6:6" x14ac:dyDescent="0.2">
      <c r="F990" s="16"/>
    </row>
    <row r="991" spans="6:6" x14ac:dyDescent="0.2">
      <c r="F991" s="16"/>
    </row>
    <row r="992" spans="6:6" x14ac:dyDescent="0.2">
      <c r="F992" s="16"/>
    </row>
    <row r="993" spans="6:6" x14ac:dyDescent="0.2">
      <c r="F993" s="16"/>
    </row>
    <row r="994" spans="6:6" x14ac:dyDescent="0.2">
      <c r="F994" s="16"/>
    </row>
    <row r="995" spans="6:6" x14ac:dyDescent="0.2">
      <c r="F995" s="16"/>
    </row>
    <row r="996" spans="6:6" x14ac:dyDescent="0.2">
      <c r="F996" s="16"/>
    </row>
    <row r="997" spans="6:6" x14ac:dyDescent="0.2">
      <c r="F997" s="16"/>
    </row>
    <row r="998" spans="6:6" x14ac:dyDescent="0.2">
      <c r="F998" s="16"/>
    </row>
    <row r="999" spans="6:6" x14ac:dyDescent="0.2">
      <c r="F999" s="16"/>
    </row>
    <row r="1000" spans="6:6" x14ac:dyDescent="0.2">
      <c r="F1000" s="16"/>
    </row>
    <row r="1001" spans="6:6" x14ac:dyDescent="0.2">
      <c r="F1001" s="16"/>
    </row>
    <row r="1002" spans="6:6" x14ac:dyDescent="0.2">
      <c r="F1002" s="16"/>
    </row>
    <row r="1003" spans="6:6" x14ac:dyDescent="0.2">
      <c r="F1003" s="16"/>
    </row>
    <row r="1004" spans="6:6" x14ac:dyDescent="0.2">
      <c r="F1004" s="16"/>
    </row>
    <row r="1005" spans="6:6" x14ac:dyDescent="0.2">
      <c r="F1005" s="16"/>
    </row>
    <row r="1006" spans="6:6" x14ac:dyDescent="0.2">
      <c r="F1006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9B26D-10AE-9F4B-A7F9-71AF95DD9271}">
  <dimension ref="A1:L15"/>
  <sheetViews>
    <sheetView topLeftCell="A23" workbookViewId="0">
      <selection activeCell="G8" sqref="G8"/>
    </sheetView>
  </sheetViews>
  <sheetFormatPr baseColWidth="10" defaultRowHeight="16" x14ac:dyDescent="0.2"/>
  <cols>
    <col min="12" max="12" width="10.33203125" customWidth="1"/>
  </cols>
  <sheetData>
    <row r="1" spans="1:12" x14ac:dyDescent="0.2">
      <c r="A1" s="27" t="s">
        <v>82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s="18" customFormat="1" ht="34" x14ac:dyDescent="0.2">
      <c r="A2" s="18" t="s">
        <v>22</v>
      </c>
      <c r="B2" s="18" t="s">
        <v>62</v>
      </c>
      <c r="C2" s="18" t="s">
        <v>63</v>
      </c>
      <c r="D2" s="18" t="s">
        <v>64</v>
      </c>
      <c r="E2" s="18" t="s">
        <v>65</v>
      </c>
      <c r="F2" s="18" t="s">
        <v>66</v>
      </c>
      <c r="G2" s="18" t="s">
        <v>67</v>
      </c>
      <c r="H2" s="18" t="s">
        <v>68</v>
      </c>
      <c r="I2" s="18" t="s">
        <v>69</v>
      </c>
      <c r="J2" s="18" t="s">
        <v>70</v>
      </c>
      <c r="K2" s="18" t="s">
        <v>71</v>
      </c>
      <c r="L2" s="18" t="s">
        <v>72</v>
      </c>
    </row>
    <row r="3" spans="1:12" x14ac:dyDescent="0.2">
      <c r="A3" t="s">
        <v>83</v>
      </c>
      <c r="B3" s="28">
        <v>7.1346950706211712E-3</v>
      </c>
      <c r="C3" s="29">
        <v>4.2508278232805709E-3</v>
      </c>
      <c r="D3" s="29">
        <v>4.6313556399652581E-3</v>
      </c>
      <c r="E3" s="29">
        <v>5.1273742332266364E-3</v>
      </c>
      <c r="F3" s="29">
        <v>4.8233404079669759E-3</v>
      </c>
      <c r="G3" s="29">
        <v>1.2249508342128585E-2</v>
      </c>
      <c r="H3" s="29">
        <v>7.8161471977789519E-3</v>
      </c>
      <c r="I3" s="29">
        <v>7.7032002808118212E-3</v>
      </c>
      <c r="J3" s="29">
        <v>8.1432145967389354E-3</v>
      </c>
      <c r="K3" s="29">
        <v>8.314679676157205E-3</v>
      </c>
      <c r="L3" s="29">
        <v>7.6642508088876999E-3</v>
      </c>
    </row>
    <row r="4" spans="1:12" x14ac:dyDescent="0.2">
      <c r="A4" t="s">
        <v>84</v>
      </c>
      <c r="B4" s="28">
        <v>7.1200559581923381E-3</v>
      </c>
      <c r="C4" s="29">
        <v>4.22819521517118E-3</v>
      </c>
      <c r="D4" s="29">
        <v>4.5880247285607339E-3</v>
      </c>
      <c r="E4" s="29">
        <v>5.0838087934917814E-3</v>
      </c>
      <c r="F4" s="29">
        <v>4.759547263990682E-3</v>
      </c>
      <c r="G4" s="29">
        <v>1.2213418581779132E-2</v>
      </c>
      <c r="H4" s="29">
        <v>7.6970369490342713E-3</v>
      </c>
      <c r="I4" s="29">
        <v>7.6440496528444044E-3</v>
      </c>
      <c r="J4" s="29">
        <v>7.7265624139848553E-3</v>
      </c>
      <c r="K4" s="29">
        <v>8.0689773103465815E-3</v>
      </c>
      <c r="L4" s="29">
        <v>7.4865452098438505E-3</v>
      </c>
    </row>
    <row r="5" spans="1:12" x14ac:dyDescent="0.2">
      <c r="A5" t="s">
        <v>85</v>
      </c>
      <c r="B5" s="28">
        <v>7.1072663951999241E-3</v>
      </c>
      <c r="C5" s="29">
        <v>4.2218703284298146E-3</v>
      </c>
      <c r="D5" s="29">
        <v>4.5610767211445268E-3</v>
      </c>
      <c r="E5" s="29">
        <v>5.0360099132656473E-3</v>
      </c>
      <c r="F5" s="29">
        <v>4.724109987233523E-3</v>
      </c>
      <c r="G5" s="29">
        <v>1.2185326820805659E-2</v>
      </c>
      <c r="H5" s="29">
        <v>7.6199384497979087E-3</v>
      </c>
      <c r="I5" s="29">
        <v>7.6065953500382699E-3</v>
      </c>
      <c r="J5" s="29">
        <v>7.5338333546599587E-3</v>
      </c>
      <c r="K5" s="29">
        <v>7.7004252023294773E-3</v>
      </c>
      <c r="L5" s="29">
        <v>7.3395892437030175E-3</v>
      </c>
    </row>
    <row r="6" spans="1:12" x14ac:dyDescent="0.2">
      <c r="A6" t="s">
        <v>86</v>
      </c>
      <c r="B6" s="28">
        <v>7.1030036000867373E-3</v>
      </c>
      <c r="C6" s="29">
        <v>4.2300224857979348E-3</v>
      </c>
      <c r="D6" s="29">
        <v>4.5692590497591039E-3</v>
      </c>
      <c r="E6" s="29">
        <v>5.0649415768166534E-3</v>
      </c>
      <c r="F6" s="29">
        <v>4.733074750984145E-3</v>
      </c>
      <c r="G6" s="29">
        <v>1.2197322339346417E-2</v>
      </c>
      <c r="H6" s="29">
        <v>7.6460567345330759E-3</v>
      </c>
      <c r="I6" s="29">
        <v>7.6251768961677494E-3</v>
      </c>
      <c r="J6" s="29">
        <v>7.7422672281146111E-3</v>
      </c>
      <c r="K6" s="29">
        <v>7.8842314438385425E-3</v>
      </c>
      <c r="L6" s="29">
        <v>7.4281078958066665E-3</v>
      </c>
    </row>
    <row r="7" spans="1:12" x14ac:dyDescent="0.2">
      <c r="A7" t="s">
        <v>87</v>
      </c>
      <c r="B7" s="28">
        <v>7.0987410012203749E-3</v>
      </c>
      <c r="C7" s="29">
        <v>4.2176539793280492E-3</v>
      </c>
      <c r="D7" s="29">
        <v>4.5877425095047246E-3</v>
      </c>
      <c r="E7" s="29">
        <v>5.0628139383081649E-3</v>
      </c>
      <c r="F7" s="29">
        <v>4.7420403913607844E-3</v>
      </c>
      <c r="G7" s="29">
        <v>1.2198639102607439E-2</v>
      </c>
      <c r="H7" s="29">
        <v>7.6514516439697977E-3</v>
      </c>
      <c r="I7" s="29">
        <v>7.6178710603077701E-3</v>
      </c>
      <c r="J7" s="29">
        <v>7.5927582706794561E-3</v>
      </c>
      <c r="K7" s="29">
        <v>7.7336093209298754E-3</v>
      </c>
      <c r="L7" s="29">
        <v>7.4249672914828866E-3</v>
      </c>
    </row>
    <row r="8" spans="1:12" x14ac:dyDescent="0.2">
      <c r="A8" t="s">
        <v>88</v>
      </c>
      <c r="B8" s="28">
        <v>7.0944785985836553E-3</v>
      </c>
      <c r="C8" s="29">
        <v>4.2155458773885683E-3</v>
      </c>
      <c r="D8" s="29">
        <v>4.5856258942264822E-3</v>
      </c>
      <c r="E8" s="29">
        <v>5.0917540438148298E-3</v>
      </c>
      <c r="F8" s="29">
        <v>4.7821830538897596E-3</v>
      </c>
      <c r="G8" s="29">
        <v>1.2226665433782634E-2</v>
      </c>
      <c r="H8" s="29">
        <v>7.7398023975711085E-3</v>
      </c>
      <c r="I8" s="29">
        <v>7.6571799144089757E-3</v>
      </c>
      <c r="J8" s="29">
        <v>7.8935616011719476E-3</v>
      </c>
      <c r="K8" s="29">
        <v>8.0012326497766913E-3</v>
      </c>
      <c r="L8" s="29">
        <v>7.5870548173113091E-3</v>
      </c>
    </row>
    <row r="9" spans="1:12" x14ac:dyDescent="0.2">
      <c r="A9" t="s">
        <v>89</v>
      </c>
      <c r="B9" s="28">
        <v>7.0902163921593769E-3</v>
      </c>
      <c r="C9" s="29">
        <v>4.2134378238538675E-3</v>
      </c>
      <c r="D9" s="29">
        <v>4.6247205919783497E-3</v>
      </c>
      <c r="E9" s="29">
        <v>5.0896257844016603E-3</v>
      </c>
      <c r="F9" s="29">
        <v>4.7703661896717122E-3</v>
      </c>
      <c r="G9" s="29">
        <v>1.2222639761932554E-2</v>
      </c>
      <c r="H9" s="29">
        <v>7.7763320186952714E-3</v>
      </c>
      <c r="I9" s="29">
        <v>7.6602323387947443E-3</v>
      </c>
      <c r="J9" s="29">
        <v>7.8154978276289457E-3</v>
      </c>
      <c r="K9" s="29">
        <v>7.9550454104549122E-3</v>
      </c>
      <c r="L9" s="29">
        <v>7.6298624869657146E-3</v>
      </c>
    </row>
    <row r="10" spans="1:12" x14ac:dyDescent="0.2">
      <c r="A10" t="s">
        <v>90</v>
      </c>
      <c r="B10" s="28">
        <v>7.0774309499893277E-3</v>
      </c>
      <c r="C10" s="29">
        <v>4.2173728962726521E-3</v>
      </c>
      <c r="D10" s="29">
        <v>4.5977618170839826E-3</v>
      </c>
      <c r="E10" s="29">
        <v>5.135039346014861E-3</v>
      </c>
      <c r="F10" s="29">
        <v>4.8076728014035614E-3</v>
      </c>
      <c r="G10" s="29">
        <v>1.2242625043571643E-2</v>
      </c>
      <c r="H10" s="29">
        <v>7.8029209762214592E-3</v>
      </c>
      <c r="I10" s="29">
        <v>7.7005003108613157E-3</v>
      </c>
      <c r="J10" s="29">
        <v>7.7351156004827675E-3</v>
      </c>
      <c r="K10" s="29">
        <v>7.9107445067650162E-3</v>
      </c>
      <c r="L10" s="29">
        <v>7.6296106113944127E-3</v>
      </c>
    </row>
    <row r="11" spans="1:12" x14ac:dyDescent="0.2">
      <c r="A11" t="s">
        <v>91</v>
      </c>
      <c r="B11" s="28">
        <v>7.0731695282429475E-3</v>
      </c>
      <c r="C11" s="29">
        <v>4.2050060937204306E-3</v>
      </c>
      <c r="D11" s="29">
        <v>4.5956449708939922E-3</v>
      </c>
      <c r="E11" s="29">
        <v>5.101828473924072E-3</v>
      </c>
      <c r="F11" s="29">
        <v>4.7958526519258533E-3</v>
      </c>
      <c r="G11" s="29">
        <v>1.2233253622623142E-2</v>
      </c>
      <c r="H11" s="29">
        <v>7.7564308315866337E-3</v>
      </c>
      <c r="I11" s="29">
        <v>7.6724440202127287E-3</v>
      </c>
      <c r="J11" s="29">
        <v>7.8414650237017894E-3</v>
      </c>
      <c r="K11" s="29">
        <v>7.9797139911332773E-3</v>
      </c>
      <c r="L11" s="29">
        <v>7.5345831496265716E-3</v>
      </c>
    </row>
    <row r="12" spans="1:12" x14ac:dyDescent="0.2">
      <c r="A12" t="s">
        <v>92</v>
      </c>
      <c r="B12" s="28">
        <v>7.0689083026231276E-3</v>
      </c>
      <c r="C12" s="29">
        <v>4.1823847772942862E-3</v>
      </c>
      <c r="D12" s="29">
        <v>4.5626284860728955E-3</v>
      </c>
      <c r="E12" s="29">
        <v>5.0893420202041796E-3</v>
      </c>
      <c r="F12" s="29">
        <v>4.7632483317499481E-3</v>
      </c>
      <c r="G12" s="29">
        <v>1.2207857453504025E-2</v>
      </c>
      <c r="H12" s="29">
        <v>7.6788569471354989E-3</v>
      </c>
      <c r="I12" s="29">
        <v>7.6340447283960843E-3</v>
      </c>
      <c r="J12" s="29">
        <v>7.7327318466170261E-3</v>
      </c>
      <c r="K12" s="29">
        <v>7.8603045430684776E-3</v>
      </c>
      <c r="L12" s="29">
        <v>7.4121548800667415E-3</v>
      </c>
    </row>
    <row r="13" spans="1:12" x14ac:dyDescent="0.2">
      <c r="B13" s="28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2" x14ac:dyDescent="0.2">
      <c r="B14" s="29"/>
      <c r="C14" s="29"/>
      <c r="D14" s="29"/>
      <c r="E14" s="29"/>
      <c r="F14" s="29"/>
      <c r="G14" s="29"/>
      <c r="H14" s="29"/>
      <c r="I14" s="29"/>
      <c r="L14" s="29"/>
    </row>
    <row r="15" spans="1:12" x14ac:dyDescent="0.2">
      <c r="B15" s="5"/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C010-DD30-CC47-AD22-AB65D498D3A6}">
  <dimension ref="A1:P22"/>
  <sheetViews>
    <sheetView workbookViewId="0">
      <selection activeCell="G20" sqref="G20"/>
    </sheetView>
  </sheetViews>
  <sheetFormatPr baseColWidth="10" defaultRowHeight="16" x14ac:dyDescent="0.2"/>
  <cols>
    <col min="1" max="16384" width="10.83203125" style="5"/>
  </cols>
  <sheetData>
    <row r="1" spans="1:16" x14ac:dyDescent="0.2">
      <c r="A1" s="27" t="s">
        <v>93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 t="s">
        <v>94</v>
      </c>
      <c r="M1" s="27"/>
      <c r="N1" s="27"/>
      <c r="O1" s="27"/>
      <c r="P1" s="27"/>
    </row>
    <row r="2" spans="1:16" x14ac:dyDescent="0.2">
      <c r="A2" s="5" t="s">
        <v>22</v>
      </c>
      <c r="B2" s="5" t="s">
        <v>95</v>
      </c>
      <c r="C2" s="5" t="s">
        <v>96</v>
      </c>
      <c r="D2" s="5" t="s">
        <v>97</v>
      </c>
      <c r="E2" s="5" t="s">
        <v>98</v>
      </c>
      <c r="F2" s="5" t="s">
        <v>99</v>
      </c>
      <c r="G2" s="5" t="s">
        <v>100</v>
      </c>
      <c r="H2" s="5" t="s">
        <v>101</v>
      </c>
      <c r="I2" s="5" t="s">
        <v>102</v>
      </c>
      <c r="J2" s="5" t="s">
        <v>103</v>
      </c>
      <c r="K2" s="5" t="s">
        <v>104</v>
      </c>
      <c r="L2" t="s">
        <v>22</v>
      </c>
      <c r="M2" t="s">
        <v>51</v>
      </c>
      <c r="N2" t="s">
        <v>52</v>
      </c>
      <c r="O2" t="s">
        <v>53</v>
      </c>
      <c r="P2" t="s">
        <v>54</v>
      </c>
    </row>
    <row r="3" spans="1:16" x14ac:dyDescent="0.2">
      <c r="A3" s="5" t="s">
        <v>83</v>
      </c>
      <c r="B3" s="30">
        <v>1.9475800952166337E-2</v>
      </c>
      <c r="C3" s="30">
        <v>1.7663117553437538E-2</v>
      </c>
      <c r="D3" s="30">
        <v>1.7200214709853879E-2</v>
      </c>
      <c r="E3" s="30">
        <v>1.6666369300790265E-2</v>
      </c>
      <c r="F3" s="30">
        <v>1.6718583247048616E-2</v>
      </c>
      <c r="G3" s="30">
        <v>1.6538810521722309E-2</v>
      </c>
      <c r="H3" s="30">
        <v>1.6538810521722309E-2</v>
      </c>
      <c r="I3" s="30">
        <v>1.6870074266742585E-2</v>
      </c>
      <c r="J3" s="30">
        <v>1.6891543197753572E-2</v>
      </c>
      <c r="K3" s="30">
        <v>1.6940103108083183E-2</v>
      </c>
      <c r="L3" t="s">
        <v>83</v>
      </c>
      <c r="M3" s="30">
        <v>1.5670597311369772E-2</v>
      </c>
      <c r="N3" s="30">
        <v>1.5996395272474206E-2</v>
      </c>
      <c r="O3" s="30">
        <v>1.6605863862037884E-2</v>
      </c>
      <c r="P3" s="30">
        <v>1.6759429772997825E-2</v>
      </c>
    </row>
    <row r="4" spans="1:16" x14ac:dyDescent="0.2">
      <c r="A4" s="5" t="s">
        <v>84</v>
      </c>
      <c r="B4" s="30">
        <v>1.9533993733890496E-2</v>
      </c>
      <c r="C4" s="30">
        <v>1.7307597404351682E-2</v>
      </c>
      <c r="D4" s="30">
        <v>1.6906544760576327E-2</v>
      </c>
      <c r="E4" s="30">
        <v>1.638616289131007E-2</v>
      </c>
      <c r="F4" s="30">
        <v>1.6428980210865241E-2</v>
      </c>
      <c r="G4" s="30">
        <v>1.6122503901650095E-2</v>
      </c>
      <c r="H4" s="30">
        <v>1.6122503901650095E-2</v>
      </c>
      <c r="I4" s="30">
        <v>1.6001237411696876E-2</v>
      </c>
      <c r="J4" s="30">
        <v>1.6171682460545542E-2</v>
      </c>
      <c r="K4" s="30">
        <v>1.6504349656370307E-2</v>
      </c>
      <c r="L4" t="s">
        <v>84</v>
      </c>
      <c r="M4" s="30">
        <v>1.5465562974966485E-2</v>
      </c>
      <c r="N4" s="30">
        <v>1.5647175099879673E-2</v>
      </c>
      <c r="O4" s="30">
        <v>1.5566156974405443E-2</v>
      </c>
      <c r="P4" s="30">
        <v>1.6303636837372792E-2</v>
      </c>
    </row>
    <row r="5" spans="1:16" x14ac:dyDescent="0.2">
      <c r="A5" s="5" t="s">
        <v>85</v>
      </c>
      <c r="B5" s="30">
        <v>1.9766831297271643E-2</v>
      </c>
      <c r="C5" s="30">
        <v>1.7149065774986122E-2</v>
      </c>
      <c r="D5" s="30">
        <v>1.6641520980692971E-2</v>
      </c>
      <c r="E5" s="30">
        <v>1.6183778859533551E-2</v>
      </c>
      <c r="F5" s="30">
        <v>1.6206913874044066E-2</v>
      </c>
      <c r="G5" s="30">
        <v>1.5876773045545627E-2</v>
      </c>
      <c r="H5" s="30">
        <v>1.5876773045545627E-2</v>
      </c>
      <c r="I5" s="30">
        <v>1.5586544198492121E-2</v>
      </c>
      <c r="J5" s="30">
        <v>1.5709290424520697E-2</v>
      </c>
      <c r="K5" s="30">
        <v>1.6019976592494319E-2</v>
      </c>
      <c r="L5" t="s">
        <v>85</v>
      </c>
      <c r="M5" s="30">
        <v>1.5219408013180891E-2</v>
      </c>
      <c r="N5" s="30">
        <v>1.5370647209239863E-2</v>
      </c>
      <c r="O5" s="30">
        <v>1.5066237257553627E-2</v>
      </c>
      <c r="P5" s="30">
        <v>1.573790018696708E-2</v>
      </c>
    </row>
    <row r="6" spans="1:16" x14ac:dyDescent="0.2">
      <c r="A6" s="5" t="s">
        <v>86</v>
      </c>
      <c r="B6" s="30">
        <v>1.9878871819659801E-2</v>
      </c>
      <c r="C6" s="30">
        <v>1.7210105502947638E-2</v>
      </c>
      <c r="D6" s="30">
        <v>1.6778787965285227E-2</v>
      </c>
      <c r="E6" s="30">
        <v>1.6268002624153597E-2</v>
      </c>
      <c r="F6" s="30">
        <v>1.629899699538831E-2</v>
      </c>
      <c r="G6" s="30">
        <v>1.6030115279892555E-2</v>
      </c>
      <c r="H6" s="30">
        <v>1.6030115279892555E-2</v>
      </c>
      <c r="I6" s="30">
        <v>1.6009512731977087E-2</v>
      </c>
      <c r="J6" s="30">
        <v>1.598870016379474E-2</v>
      </c>
      <c r="K6" s="30">
        <v>1.6282905174360058E-2</v>
      </c>
      <c r="L6" t="s">
        <v>86</v>
      </c>
      <c r="M6" s="30">
        <v>1.532677228666568E-2</v>
      </c>
      <c r="N6" s="30">
        <v>1.5466085919312311E-2</v>
      </c>
      <c r="O6" s="30">
        <v>1.5609630121101947E-2</v>
      </c>
      <c r="P6" s="30">
        <v>1.6051237177823641E-2</v>
      </c>
    </row>
    <row r="7" spans="1:16" x14ac:dyDescent="0.2">
      <c r="A7" s="5" t="s">
        <v>87</v>
      </c>
      <c r="B7" s="30">
        <v>1.9839021887670043E-2</v>
      </c>
      <c r="C7" s="30">
        <v>1.7253588278575434E-2</v>
      </c>
      <c r="D7" s="30">
        <v>1.6822384355063679E-2</v>
      </c>
      <c r="E7" s="30">
        <v>1.6291073710273701E-2</v>
      </c>
      <c r="F7" s="30">
        <v>1.6308197733677605E-2</v>
      </c>
      <c r="G7" s="30">
        <v>1.5949521437831869E-2</v>
      </c>
      <c r="H7" s="30">
        <v>1.5949521437831869E-2</v>
      </c>
      <c r="I7" s="30">
        <v>1.5711281520160339E-2</v>
      </c>
      <c r="J7" s="30">
        <v>1.6003491026778182E-2</v>
      </c>
      <c r="K7" s="30">
        <v>1.6170893211598709E-2</v>
      </c>
      <c r="L7" t="s">
        <v>87</v>
      </c>
      <c r="M7" s="30">
        <v>1.5329469863059497E-2</v>
      </c>
      <c r="N7" s="30">
        <v>1.5465793886075607E-2</v>
      </c>
      <c r="O7" s="30">
        <v>1.5197699079198657E-2</v>
      </c>
      <c r="P7" s="30">
        <v>1.5900399546926236E-2</v>
      </c>
    </row>
    <row r="8" spans="1:16" x14ac:dyDescent="0.2">
      <c r="A8" s="5" t="s">
        <v>88</v>
      </c>
      <c r="B8" s="30">
        <v>1.9900018807935495E-2</v>
      </c>
      <c r="C8" s="30">
        <v>1.7231176301376879E-2</v>
      </c>
      <c r="D8" s="30">
        <v>1.6930948388023878E-2</v>
      </c>
      <c r="E8" s="30">
        <v>1.6470904489009869E-2</v>
      </c>
      <c r="F8" s="30">
        <v>1.6536120288443559E-2</v>
      </c>
      <c r="G8" s="30">
        <v>1.6235252722818134E-2</v>
      </c>
      <c r="H8" s="30">
        <v>1.6235252722818134E-2</v>
      </c>
      <c r="I8" s="30">
        <v>1.633645245948339E-2</v>
      </c>
      <c r="J8" s="30">
        <v>1.6431979771971052E-2</v>
      </c>
      <c r="K8" s="30">
        <v>1.6603298293205421E-2</v>
      </c>
      <c r="L8" t="s">
        <v>88</v>
      </c>
      <c r="M8" s="30">
        <v>1.5711200898736566E-2</v>
      </c>
      <c r="N8" s="30">
        <v>1.5874700023372768E-2</v>
      </c>
      <c r="O8" s="30">
        <v>1.6038386095342361E-2</v>
      </c>
      <c r="P8" s="30">
        <v>1.6446389355634805E-2</v>
      </c>
    </row>
    <row r="9" spans="1:16" x14ac:dyDescent="0.2">
      <c r="A9" s="5" t="s">
        <v>89</v>
      </c>
      <c r="B9" s="30">
        <v>1.9961012825296741E-2</v>
      </c>
      <c r="C9" s="30">
        <v>1.7441021731551883E-2</v>
      </c>
      <c r="D9" s="30">
        <v>1.7032046159482523E-2</v>
      </c>
      <c r="E9" s="30">
        <v>1.6429942185611123E-2</v>
      </c>
      <c r="F9" s="30">
        <v>1.6516121156748276E-2</v>
      </c>
      <c r="G9" s="30">
        <v>1.6226611600237164E-2</v>
      </c>
      <c r="H9" s="30">
        <v>1.6226611600237164E-2</v>
      </c>
      <c r="I9" s="30">
        <v>1.6187653854912745E-2</v>
      </c>
      <c r="J9" s="30">
        <v>1.6301849033907079E-2</v>
      </c>
      <c r="K9" s="30">
        <v>1.6634870783873455E-2</v>
      </c>
      <c r="L9" t="s">
        <v>89</v>
      </c>
      <c r="M9" s="30">
        <v>1.5419867397514997E-2</v>
      </c>
      <c r="N9" s="30">
        <v>1.5890735137367384E-2</v>
      </c>
      <c r="O9" s="30">
        <v>1.5770207768244671E-2</v>
      </c>
      <c r="P9" s="30">
        <v>1.6433432869712661E-2</v>
      </c>
    </row>
    <row r="10" spans="1:16" x14ac:dyDescent="0.2">
      <c r="A10" s="5" t="s">
        <v>90</v>
      </c>
      <c r="B10" s="30">
        <v>2.0244814585752301E-2</v>
      </c>
      <c r="C10" s="30">
        <v>1.7307841336596633E-2</v>
      </c>
      <c r="D10" s="30">
        <v>1.7135809785985098E-2</v>
      </c>
      <c r="E10" s="30">
        <v>1.6633727450151667E-2</v>
      </c>
      <c r="F10" s="30">
        <v>1.6667509775351606E-2</v>
      </c>
      <c r="G10" s="30">
        <v>1.6415494318408389E-2</v>
      </c>
      <c r="H10" s="30">
        <v>1.6415494318408389E-2</v>
      </c>
      <c r="I10" s="30">
        <v>1.6081343960184322E-2</v>
      </c>
      <c r="J10" s="30">
        <v>1.6400317661971218E-2</v>
      </c>
      <c r="K10" s="30">
        <v>1.6600741204868395E-2</v>
      </c>
      <c r="L10" t="s">
        <v>90</v>
      </c>
      <c r="M10" s="30">
        <v>1.59600602618577E-2</v>
      </c>
      <c r="N10" s="30">
        <v>1.6107933535839392E-2</v>
      </c>
      <c r="O10" s="30">
        <v>1.5672840190054327E-2</v>
      </c>
      <c r="P10" s="30">
        <v>1.6424042979670261E-2</v>
      </c>
    </row>
    <row r="11" spans="1:16" x14ac:dyDescent="0.2">
      <c r="A11" s="5" t="s">
        <v>91</v>
      </c>
      <c r="B11" s="30">
        <v>2.0204959870774357E-2</v>
      </c>
      <c r="C11" s="30">
        <v>1.7235230583258297E-2</v>
      </c>
      <c r="D11" s="30">
        <v>1.699863858819672E-2</v>
      </c>
      <c r="E11" s="30">
        <v>1.6532262825317969E-2</v>
      </c>
      <c r="F11" s="30">
        <v>1.6586145737935407E-2</v>
      </c>
      <c r="G11" s="30">
        <v>1.6299550888020854E-2</v>
      </c>
      <c r="H11" s="30">
        <v>1.6299550888020854E-2</v>
      </c>
      <c r="I11" s="30">
        <v>1.6253524706389987E-2</v>
      </c>
      <c r="J11" s="30">
        <v>1.6266487271360177E-2</v>
      </c>
      <c r="K11" s="30">
        <v>1.6507299115231293E-2</v>
      </c>
      <c r="L11" t="s">
        <v>91</v>
      </c>
      <c r="M11" s="30">
        <v>1.5829780858327203E-2</v>
      </c>
      <c r="N11" s="30">
        <v>1.5949454908531058E-2</v>
      </c>
      <c r="O11" s="30">
        <v>1.5926499996486099E-2</v>
      </c>
      <c r="P11" s="30">
        <v>1.6325397654396667E-2</v>
      </c>
    </row>
    <row r="12" spans="1:16" x14ac:dyDescent="0.2">
      <c r="A12" s="5" t="s">
        <v>92</v>
      </c>
      <c r="B12" s="30">
        <v>2.0064304047614792E-2</v>
      </c>
      <c r="C12" s="30">
        <v>1.6938292961856852E-2</v>
      </c>
      <c r="D12" s="30">
        <v>1.6857150007194635E-2</v>
      </c>
      <c r="E12" s="30">
        <v>1.6408710178497807E-2</v>
      </c>
      <c r="F12" s="30">
        <v>1.6394084602661573E-2</v>
      </c>
      <c r="G12" s="30">
        <v>1.6080935233638224E-2</v>
      </c>
      <c r="H12" s="30">
        <v>1.6080935233638224E-2</v>
      </c>
      <c r="I12" s="30">
        <v>1.6063092774341321E-2</v>
      </c>
      <c r="J12" s="30">
        <v>1.6029575791653688E-2</v>
      </c>
      <c r="K12" s="30">
        <v>1.6280431645943838E-2</v>
      </c>
      <c r="L12" t="s">
        <v>92</v>
      </c>
      <c r="M12" s="30">
        <v>1.5879403181709328E-2</v>
      </c>
      <c r="N12" s="30">
        <v>1.5844336466743103E-2</v>
      </c>
      <c r="O12" s="30">
        <v>1.5771526792115909E-2</v>
      </c>
      <c r="P12" s="30">
        <v>1.6116032823508819E-2</v>
      </c>
    </row>
    <row r="13" spans="1:16" x14ac:dyDescent="0.2">
      <c r="L13"/>
      <c r="M13"/>
      <c r="N13"/>
      <c r="O13"/>
      <c r="P13"/>
    </row>
    <row r="14" spans="1:16" x14ac:dyDescent="0.2">
      <c r="C14" s="28">
        <f>LN(C4/C3)</f>
        <v>-2.0333150076896137E-2</v>
      </c>
      <c r="D14" s="28"/>
      <c r="E14" s="28">
        <f t="shared" ref="E14:G14" si="0">LN(E4/E3)</f>
        <v>-1.6955622094994783E-2</v>
      </c>
      <c r="F14" s="28"/>
      <c r="G14" s="28">
        <f t="shared" si="0"/>
        <v>-2.5493717854256259E-2</v>
      </c>
      <c r="H14" s="28"/>
      <c r="I14" s="28">
        <f>LN(I4/I3)</f>
        <v>-5.2875241364335038E-2</v>
      </c>
      <c r="J14" s="28"/>
      <c r="K14" s="28">
        <f t="shared" ref="K14" si="1">LN(K4/K3)</f>
        <v>-2.6059814165432117E-2</v>
      </c>
      <c r="L14"/>
      <c r="M14">
        <f>LN(M4/M3)</f>
        <v>-1.3170365148120762E-2</v>
      </c>
      <c r="N14">
        <f>LN(N4/N3)</f>
        <v>-2.2073005493392851E-2</v>
      </c>
      <c r="O14">
        <f>LN(O4/O3)</f>
        <v>-6.4656744760208856E-2</v>
      </c>
      <c r="P14">
        <f>LN(P4/P3)</f>
        <v>-2.7572869601683824E-2</v>
      </c>
    </row>
    <row r="15" spans="1:16" x14ac:dyDescent="0.2">
      <c r="C15" s="28">
        <f t="shared" ref="C15:G22" si="2">LN(C5/C4)</f>
        <v>-9.2018630572674939E-3</v>
      </c>
      <c r="D15" s="28"/>
      <c r="E15" s="28">
        <f t="shared" si="2"/>
        <v>-1.2427816922724245E-2</v>
      </c>
      <c r="F15" s="28"/>
      <c r="G15" s="28">
        <f t="shared" si="2"/>
        <v>-1.5358827452170872E-2</v>
      </c>
      <c r="H15" s="28"/>
      <c r="I15" s="28">
        <f t="shared" ref="I15:K22" si="3">LN(I5/I4)</f>
        <v>-2.6258066815098239E-2</v>
      </c>
      <c r="J15" s="28"/>
      <c r="K15" s="28">
        <f t="shared" si="3"/>
        <v>-2.9787481207189707E-2</v>
      </c>
      <c r="L15"/>
      <c r="M15">
        <f t="shared" ref="M15:P22" si="4">LN(M5/M4)</f>
        <v>-1.6044352286834755E-2</v>
      </c>
      <c r="N15">
        <f t="shared" si="4"/>
        <v>-1.7830730625462438E-2</v>
      </c>
      <c r="O15">
        <f t="shared" si="4"/>
        <v>-3.2642835768067417E-2</v>
      </c>
      <c r="P15">
        <f t="shared" si="4"/>
        <v>-3.531637385750399E-2</v>
      </c>
    </row>
    <row r="16" spans="1:16" x14ac:dyDescent="0.2">
      <c r="C16" s="28">
        <f t="shared" si="2"/>
        <v>3.5530421663604625E-3</v>
      </c>
      <c r="D16" s="28"/>
      <c r="E16" s="28">
        <f t="shared" si="2"/>
        <v>5.1907137220973286E-3</v>
      </c>
      <c r="F16" s="28"/>
      <c r="G16" s="28">
        <f t="shared" si="2"/>
        <v>9.6119316542964614E-3</v>
      </c>
      <c r="H16" s="28"/>
      <c r="I16" s="28">
        <f t="shared" si="3"/>
        <v>2.6775100650757704E-2</v>
      </c>
      <c r="J16" s="28"/>
      <c r="K16" s="28">
        <f t="shared" si="3"/>
        <v>1.6279314671043439E-2</v>
      </c>
      <c r="L16" t="s">
        <v>105</v>
      </c>
      <c r="M16">
        <f t="shared" si="4"/>
        <v>7.0296655462884633E-3</v>
      </c>
      <c r="N16">
        <f t="shared" si="4"/>
        <v>6.1899562710925433E-3</v>
      </c>
      <c r="O16">
        <f t="shared" si="4"/>
        <v>3.543174209085951E-2</v>
      </c>
      <c r="P16">
        <f t="shared" si="4"/>
        <v>1.9714101410619925E-2</v>
      </c>
    </row>
    <row r="17" spans="1:16" x14ac:dyDescent="0.2">
      <c r="C17" s="28">
        <f t="shared" si="2"/>
        <v>2.5233974614919186E-3</v>
      </c>
      <c r="D17" s="28"/>
      <c r="E17" s="28">
        <f t="shared" si="2"/>
        <v>1.4171833220621877E-3</v>
      </c>
      <c r="F17" s="28"/>
      <c r="G17" s="28">
        <f t="shared" si="2"/>
        <v>-5.0403332217684779E-3</v>
      </c>
      <c r="H17" s="28"/>
      <c r="I17" s="28">
        <f t="shared" si="3"/>
        <v>-1.880406884520126E-2</v>
      </c>
      <c r="J17" s="28"/>
      <c r="K17" s="28">
        <f t="shared" si="3"/>
        <v>-6.9028842915677818E-3</v>
      </c>
      <c r="L17"/>
      <c r="M17">
        <f t="shared" si="4"/>
        <v>1.7598871953083226E-4</v>
      </c>
      <c r="N17">
        <f t="shared" si="4"/>
        <v>-1.888234653378431E-5</v>
      </c>
      <c r="O17">
        <f t="shared" si="4"/>
        <v>-2.6743999224775203E-2</v>
      </c>
      <c r="P17">
        <f t="shared" si="4"/>
        <v>-9.4416916877852163E-3</v>
      </c>
    </row>
    <row r="18" spans="1:16" x14ac:dyDescent="0.2">
      <c r="A18" s="5" t="s">
        <v>105</v>
      </c>
      <c r="C18" s="28">
        <f t="shared" si="2"/>
        <v>-1.2998192463845426E-3</v>
      </c>
      <c r="D18" s="28"/>
      <c r="E18" s="28">
        <f t="shared" si="2"/>
        <v>1.0978127372427461E-2</v>
      </c>
      <c r="F18" s="28"/>
      <c r="G18" s="28">
        <f t="shared" si="2"/>
        <v>1.7756147093152513E-2</v>
      </c>
      <c r="H18" s="28"/>
      <c r="I18" s="28">
        <f t="shared" si="3"/>
        <v>3.9019935646957229E-2</v>
      </c>
      <c r="J18" s="28"/>
      <c r="K18" s="28">
        <f t="shared" si="3"/>
        <v>2.6388457111612224E-2</v>
      </c>
      <c r="L18"/>
      <c r="M18">
        <f t="shared" si="4"/>
        <v>2.4596780402718274E-2</v>
      </c>
      <c r="N18">
        <f t="shared" si="4"/>
        <v>2.6095909242440089E-2</v>
      </c>
      <c r="O18">
        <f t="shared" si="4"/>
        <v>5.3840939853566999E-2</v>
      </c>
      <c r="P18">
        <f t="shared" si="4"/>
        <v>3.376172341283571E-2</v>
      </c>
    </row>
    <row r="19" spans="1:16" x14ac:dyDescent="0.2">
      <c r="C19" s="28">
        <f t="shared" si="2"/>
        <v>1.2104683541607094E-2</v>
      </c>
      <c r="D19" s="28"/>
      <c r="E19" s="28">
        <f t="shared" si="2"/>
        <v>-2.4900468348940346E-3</v>
      </c>
      <c r="F19" s="28"/>
      <c r="G19" s="28">
        <f t="shared" si="2"/>
        <v>-5.3238610691451254E-4</v>
      </c>
      <c r="H19" s="28"/>
      <c r="I19" s="28">
        <f t="shared" si="3"/>
        <v>-9.1501141526216731E-3</v>
      </c>
      <c r="J19" s="28"/>
      <c r="K19" s="28">
        <f t="shared" si="3"/>
        <v>1.8997737264416174E-3</v>
      </c>
      <c r="L19"/>
      <c r="M19">
        <f t="shared" si="4"/>
        <v>-1.8717122307170167E-2</v>
      </c>
      <c r="N19">
        <f t="shared" si="4"/>
        <v>1.0095951952493465E-3</v>
      </c>
      <c r="O19">
        <f t="shared" si="4"/>
        <v>-1.6862404086025996E-2</v>
      </c>
      <c r="P19">
        <f t="shared" si="4"/>
        <v>-7.8811171812135511E-4</v>
      </c>
    </row>
    <row r="20" spans="1:16" x14ac:dyDescent="0.2">
      <c r="C20" s="28">
        <f t="shared" si="2"/>
        <v>-7.6653470248033394E-3</v>
      </c>
      <c r="D20" s="28"/>
      <c r="E20" s="28">
        <f t="shared" si="2"/>
        <v>1.2326994994294635E-2</v>
      </c>
      <c r="F20" s="28"/>
      <c r="G20" s="28">
        <f t="shared" si="2"/>
        <v>1.1573078454100841E-2</v>
      </c>
      <c r="H20" s="28"/>
      <c r="I20" s="28">
        <f t="shared" si="3"/>
        <v>-6.5890040934908772E-3</v>
      </c>
      <c r="J20" s="28"/>
      <c r="K20" s="28">
        <f t="shared" si="3"/>
        <v>-2.053796452636088E-3</v>
      </c>
      <c r="L20"/>
      <c r="M20">
        <f t="shared" si="4"/>
        <v>3.4432599104890646E-2</v>
      </c>
      <c r="N20">
        <f t="shared" si="4"/>
        <v>1.3575673192251822E-2</v>
      </c>
      <c r="O20">
        <f t="shared" si="4"/>
        <v>-6.1932856855928193E-3</v>
      </c>
      <c r="P20">
        <f t="shared" si="4"/>
        <v>-5.7155274745153103E-4</v>
      </c>
    </row>
    <row r="21" spans="1:16" x14ac:dyDescent="0.2">
      <c r="C21" s="28">
        <f t="shared" si="2"/>
        <v>-4.2040766062662431E-3</v>
      </c>
      <c r="D21" s="28"/>
      <c r="E21" s="28">
        <f t="shared" si="2"/>
        <v>-6.1186137087230292E-3</v>
      </c>
      <c r="F21" s="28"/>
      <c r="G21" s="28">
        <f t="shared" si="2"/>
        <v>-7.0881097724053085E-3</v>
      </c>
      <c r="H21" s="28"/>
      <c r="I21" s="28">
        <f t="shared" si="3"/>
        <v>1.0649950392178855E-2</v>
      </c>
      <c r="J21" s="28"/>
      <c r="K21" s="28">
        <f t="shared" si="3"/>
        <v>-5.644691551785385E-3</v>
      </c>
      <c r="L21"/>
      <c r="M21">
        <f t="shared" si="4"/>
        <v>-8.1963374641669164E-3</v>
      </c>
      <c r="N21">
        <f t="shared" si="4"/>
        <v>-9.8872631890789941E-3</v>
      </c>
      <c r="O21">
        <f t="shared" si="4"/>
        <v>1.605509821750406E-2</v>
      </c>
      <c r="P21">
        <f t="shared" si="4"/>
        <v>-6.02426311398174E-3</v>
      </c>
    </row>
    <row r="22" spans="1:16" x14ac:dyDescent="0.2">
      <c r="C22" s="28">
        <f t="shared" si="2"/>
        <v>-1.7378664178224146E-2</v>
      </c>
      <c r="D22" s="28"/>
      <c r="E22" s="28">
        <f t="shared" si="2"/>
        <v>-7.5014922108597283E-3</v>
      </c>
      <c r="F22" s="28"/>
      <c r="G22" s="28">
        <f t="shared" si="2"/>
        <v>-1.3503131195545682E-2</v>
      </c>
      <c r="H22" s="28"/>
      <c r="I22" s="28">
        <f t="shared" si="3"/>
        <v>-1.1785524050228468E-2</v>
      </c>
      <c r="J22" s="28"/>
      <c r="K22" s="28">
        <f t="shared" si="3"/>
        <v>-1.383877960805531E-2</v>
      </c>
      <c r="L22"/>
      <c r="M22">
        <f t="shared" si="4"/>
        <v>3.1298417409573532E-3</v>
      </c>
      <c r="N22">
        <f t="shared" si="4"/>
        <v>-6.6125378743288228E-3</v>
      </c>
      <c r="O22">
        <f t="shared" si="4"/>
        <v>-9.7781757953530491E-3</v>
      </c>
      <c r="P22">
        <f t="shared" si="4"/>
        <v>-1.2907429451014857E-2</v>
      </c>
    </row>
  </sheetData>
  <mergeCells count="2">
    <mergeCell ref="A1:K1"/>
    <mergeCell ref="L1: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21D70-5B29-224A-9A19-363C7F8C9416}">
  <dimension ref="A1:I12"/>
  <sheetViews>
    <sheetView workbookViewId="0">
      <selection sqref="A1:XFD1048576"/>
    </sheetView>
  </sheetViews>
  <sheetFormatPr baseColWidth="10" defaultRowHeight="16" x14ac:dyDescent="0.2"/>
  <sheetData>
    <row r="1" spans="1:9" x14ac:dyDescent="0.2">
      <c r="A1" s="27" t="s">
        <v>106</v>
      </c>
      <c r="B1" s="27"/>
      <c r="C1" s="27"/>
      <c r="D1" s="27"/>
      <c r="E1" s="27"/>
      <c r="F1" s="27"/>
      <c r="G1" s="27"/>
      <c r="H1" s="27"/>
      <c r="I1" s="27"/>
    </row>
    <row r="2" spans="1:9" x14ac:dyDescent="0.2">
      <c r="A2" s="27" t="s">
        <v>107</v>
      </c>
      <c r="B2" s="27"/>
      <c r="C2" s="27"/>
      <c r="D2" s="27"/>
      <c r="E2" s="27"/>
      <c r="F2" s="27" t="s">
        <v>108</v>
      </c>
      <c r="G2" s="27"/>
      <c r="H2" s="27"/>
      <c r="I2" s="27"/>
    </row>
    <row r="3" spans="1:9" x14ac:dyDescent="0.2">
      <c r="A3" s="30">
        <v>-2.0333150076896137E-2</v>
      </c>
      <c r="B3" s="30">
        <v>-1.6955622094994783E-2</v>
      </c>
      <c r="C3" s="30">
        <v>-2.5493717854256259E-2</v>
      </c>
      <c r="D3" s="30">
        <v>-5.2875241364335038E-2</v>
      </c>
      <c r="E3" s="30">
        <v>-2.6059814165432117E-2</v>
      </c>
      <c r="F3" s="30">
        <v>-1.3170365148120762E-2</v>
      </c>
      <c r="G3" s="30">
        <v>-2.2073005493392851E-2</v>
      </c>
      <c r="H3" s="30">
        <v>-6.4656744760208856E-2</v>
      </c>
      <c r="I3" s="30">
        <v>-2.7572869601683824E-2</v>
      </c>
    </row>
    <row r="4" spans="1:9" x14ac:dyDescent="0.2">
      <c r="A4" s="30">
        <v>-9.2018630572674939E-3</v>
      </c>
      <c r="B4" s="30">
        <v>-1.2427816922724245E-2</v>
      </c>
      <c r="C4" s="30">
        <v>-1.5358827452170872E-2</v>
      </c>
      <c r="D4" s="30">
        <v>-2.6258066815098239E-2</v>
      </c>
      <c r="E4" s="30">
        <v>-2.9787481207189707E-2</v>
      </c>
      <c r="F4" s="30">
        <v>-1.6044352286834755E-2</v>
      </c>
      <c r="G4" s="30">
        <v>-1.7830730625462438E-2</v>
      </c>
      <c r="H4" s="30">
        <v>-3.2642835768067417E-2</v>
      </c>
      <c r="I4" s="30">
        <v>-3.531637385750399E-2</v>
      </c>
    </row>
    <row r="5" spans="1:9" x14ac:dyDescent="0.2">
      <c r="A5" s="30">
        <v>3.5530421663604625E-3</v>
      </c>
      <c r="B5" s="30">
        <v>5.1907137220973286E-3</v>
      </c>
      <c r="C5" s="30">
        <v>9.6119316542964614E-3</v>
      </c>
      <c r="D5" s="30">
        <v>2.6775100650757704E-2</v>
      </c>
      <c r="E5" s="30">
        <v>1.6279314671043439E-2</v>
      </c>
      <c r="F5" s="30">
        <v>7.0296655462884633E-3</v>
      </c>
      <c r="G5" s="30">
        <v>6.1899562710925433E-3</v>
      </c>
      <c r="H5" s="30">
        <v>3.543174209085951E-2</v>
      </c>
      <c r="I5" s="30">
        <v>1.9714101410619925E-2</v>
      </c>
    </row>
    <row r="6" spans="1:9" x14ac:dyDescent="0.2">
      <c r="A6" s="30">
        <v>2.5233974614919186E-3</v>
      </c>
      <c r="B6" s="30">
        <v>1.4171833220621877E-3</v>
      </c>
      <c r="C6" s="30">
        <v>-5.0403332217684779E-3</v>
      </c>
      <c r="D6" s="30">
        <v>-1.880406884520126E-2</v>
      </c>
      <c r="E6" s="30">
        <v>-6.9028842915677818E-3</v>
      </c>
      <c r="F6" s="30">
        <v>1.7598871953083226E-4</v>
      </c>
      <c r="G6" s="30">
        <v>-1.888234653378431E-5</v>
      </c>
      <c r="H6" s="30">
        <v>-2.6743999224775203E-2</v>
      </c>
      <c r="I6" s="30">
        <v>-9.4416916877852163E-3</v>
      </c>
    </row>
    <row r="7" spans="1:9" x14ac:dyDescent="0.2">
      <c r="A7" s="30">
        <v>-1.2998192463845426E-3</v>
      </c>
      <c r="B7" s="30">
        <v>1.0978127372427461E-2</v>
      </c>
      <c r="C7" s="30">
        <v>1.7756147093152513E-2</v>
      </c>
      <c r="D7" s="30">
        <v>3.9019935646957229E-2</v>
      </c>
      <c r="E7" s="30">
        <v>2.6388457111612224E-2</v>
      </c>
      <c r="F7" s="30">
        <v>2.4596780402718274E-2</v>
      </c>
      <c r="G7" s="30">
        <v>2.6095909242440089E-2</v>
      </c>
      <c r="H7" s="30">
        <v>5.3840939853566999E-2</v>
      </c>
      <c r="I7" s="30">
        <v>3.376172341283571E-2</v>
      </c>
    </row>
    <row r="8" spans="1:9" x14ac:dyDescent="0.2">
      <c r="A8" s="30">
        <v>1.2104683541607094E-2</v>
      </c>
      <c r="B8" s="30">
        <v>-2.4900468348940346E-3</v>
      </c>
      <c r="C8" s="30">
        <v>-5.3238610691451254E-4</v>
      </c>
      <c r="D8" s="30">
        <v>-9.1501141526216731E-3</v>
      </c>
      <c r="E8" s="30">
        <v>1.8997737264416174E-3</v>
      </c>
      <c r="F8" s="30">
        <v>-1.8717122307170167E-2</v>
      </c>
      <c r="G8" s="30">
        <v>1.0095951952493465E-3</v>
      </c>
      <c r="H8" s="30">
        <v>-1.6862404086025996E-2</v>
      </c>
      <c r="I8" s="30">
        <v>-7.8811171812135511E-4</v>
      </c>
    </row>
    <row r="9" spans="1:9" x14ac:dyDescent="0.2">
      <c r="A9" s="30">
        <v>-7.6653470248033394E-3</v>
      </c>
      <c r="B9" s="30">
        <v>1.2326994994294635E-2</v>
      </c>
      <c r="C9" s="30">
        <v>1.1573078454100841E-2</v>
      </c>
      <c r="D9" s="30">
        <v>-6.5890040934908772E-3</v>
      </c>
      <c r="E9" s="30">
        <v>-2.053796452636088E-3</v>
      </c>
      <c r="F9" s="30">
        <v>3.4432599104890646E-2</v>
      </c>
      <c r="G9" s="30">
        <v>1.3575673192251822E-2</v>
      </c>
      <c r="H9" s="30">
        <v>-6.1932856855928193E-3</v>
      </c>
      <c r="I9" s="30">
        <v>-5.7155274745153103E-4</v>
      </c>
    </row>
    <row r="10" spans="1:9" x14ac:dyDescent="0.2">
      <c r="A10" s="30">
        <v>-4.2040766062662431E-3</v>
      </c>
      <c r="B10" s="30">
        <v>-6.1186137087230292E-3</v>
      </c>
      <c r="C10" s="30">
        <v>-7.0881097724053085E-3</v>
      </c>
      <c r="D10" s="30">
        <v>1.0649950392178855E-2</v>
      </c>
      <c r="E10" s="30">
        <v>-5.644691551785385E-3</v>
      </c>
      <c r="F10" s="30">
        <v>-8.1963374641669164E-3</v>
      </c>
      <c r="G10" s="30">
        <v>-9.8872631890789941E-3</v>
      </c>
      <c r="H10" s="30">
        <v>1.605509821750406E-2</v>
      </c>
      <c r="I10" s="30">
        <v>-6.02426311398174E-3</v>
      </c>
    </row>
    <row r="11" spans="1:9" x14ac:dyDescent="0.2">
      <c r="A11" s="30">
        <v>-1.7378664178224146E-2</v>
      </c>
      <c r="B11" s="30">
        <v>-7.5014922108597283E-3</v>
      </c>
      <c r="C11" s="30">
        <v>-1.3503131195545682E-2</v>
      </c>
      <c r="D11" s="30">
        <v>-1.1785524050228468E-2</v>
      </c>
      <c r="E11" s="30">
        <v>-1.383877960805531E-2</v>
      </c>
      <c r="F11" s="30">
        <v>3.1298417409573532E-3</v>
      </c>
      <c r="G11" s="30">
        <v>-6.6125378743288228E-3</v>
      </c>
      <c r="H11" s="30">
        <v>-9.7781757953530491E-3</v>
      </c>
      <c r="I11" s="30">
        <v>-1.2907429451014857E-2</v>
      </c>
    </row>
    <row r="12" spans="1:9" x14ac:dyDescent="0.2">
      <c r="A12" s="30"/>
      <c r="B12" s="30"/>
    </row>
  </sheetData>
  <mergeCells count="3">
    <mergeCell ref="A1:I1"/>
    <mergeCell ref="A2:E2"/>
    <mergeCell ref="F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Calculations</vt:lpstr>
      <vt:lpstr>YTM</vt:lpstr>
      <vt:lpstr>Spot&amp;Forward</vt:lpstr>
      <vt:lpstr>Covariance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Akua Sakyi</dc:creator>
  <cp:lastModifiedBy>Akua Sakyi</cp:lastModifiedBy>
  <dcterms:created xsi:type="dcterms:W3CDTF">2020-01-30T15:57:50Z</dcterms:created>
  <dcterms:modified xsi:type="dcterms:W3CDTF">2020-02-02T21:11:22Z</dcterms:modified>
</cp:coreProperties>
</file>